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E3C03612-90B4-4FFE-BBB6-7A46629EB8F1}" xr6:coauthVersionLast="47" xr6:coauthVersionMax="47" xr10:uidLastSave="{00000000-0000-0000-0000-000000000000}"/>
  <workbookProtection workbookAlgorithmName="SHA-512" workbookHashValue="Btk6NBwCxITfVhfVNGx1C72FTwV1pKHNCrgGPrSWWDrPh88V+ZxdBNngjScG/Rm9FGZwSQFT+ebihbCR1UWyjg==" workbookSaltValue="mvkgW29j7zTuwjkaZtDeyg==" workbookSpinCount="100000" lockStructure="1"/>
  <bookViews>
    <workbookView xWindow="-28920" yWindow="2760" windowWidth="29040" windowHeight="15720" xr2:uid="{00000000-000D-0000-FFFF-FFFF00000000}"/>
  </bookViews>
  <sheets>
    <sheet name="Loan schedule" sheetId="3" r:id="rId1"/>
  </sheets>
  <definedNames>
    <definedName name="ActualNumberOfPayments" localSheetId="0">IFERROR(IF('Loan schedule'!LoanIsGood,IF('Loan schedule'!PaymentsPerYear=1,1,MATCH(0.01,'Loan schedule'!End_Bal,-1)+1)),"")</definedName>
    <definedName name="ColumnTitle1" localSheetId="0">PaymentSchedule3[[#Headers],[Payment number]]</definedName>
    <definedName name="End_Bal" localSheetId="0">PaymentSchedule3[Ending
balance]</definedName>
    <definedName name="ExtraPayments" localSheetId="0">'Loan schedule'!$E$11</definedName>
    <definedName name="InterestRate" localSheetId="0">'Loan schedule'!$E$6</definedName>
    <definedName name="LastCol" localSheetId="0">MATCH(REPT("z",255),'Loan schedule'!$13:$13)</definedName>
    <definedName name="LastRow" localSheetId="0">MATCH(9.99E+307,'Loan schedule'!$B:$B)</definedName>
    <definedName name="LenderName" localSheetId="0">'Loan schedule'!#REF!</definedName>
    <definedName name="LoanAmount" localSheetId="0">'Loan schedule'!$E$5</definedName>
    <definedName name="LoanIsGood" localSheetId="0">('Loan schedule'!$E$5*'Loan schedule'!$E$6*'Loan schedule'!$E$7*'Loan schedule'!$E$9)&gt;0</definedName>
    <definedName name="LoanPeriod" localSheetId="0">'Loan schedule'!$E$7</definedName>
    <definedName name="LoanStartDate" localSheetId="0">'Loan schedule'!$E$9</definedName>
    <definedName name="PaymentsPerYear" localSheetId="0">'Loan schedule'!$E$8</definedName>
    <definedName name="_xlnm.Print_Titles" localSheetId="0">'Loan schedule'!$13:$13</definedName>
    <definedName name="PrintArea_SET" localSheetId="0">OFFSET('Loan schedule'!#REF!,,,'Loan schedule'!LastRow,'Loan schedule'!LastCol)</definedName>
    <definedName name="RowTitleRegion1..E9" localSheetId="0">'Loan schedule'!$B$5:$D$5</definedName>
    <definedName name="RowTitleRegion2..I7" localSheetId="0">'Loan schedule'!$G$5:$H$5</definedName>
    <definedName name="RowTitleRegion3..E9" localSheetId="0">'Loan schedule'!$B$11</definedName>
    <definedName name="RowTitleRegion4..H9" localSheetId="0">'Loan schedule'!#REF!</definedName>
    <definedName name="ScheduledNumberOfPayments" localSheetId="0">'Loan schedule'!$I$6</definedName>
    <definedName name="ScheduledPayment" localSheetId="0">'Loan schedule'!$I$5</definedName>
    <definedName name="TotalEarlyPayments" localSheetId="0">SUM(PaymentSchedule3[Extra
payment])</definedName>
    <definedName name="TotalInterest" localSheetId="0">SUM(PaymentSchedule3[Interest])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I6" i="3" s="1"/>
  <c r="B25" i="3" l="1"/>
  <c r="B17" i="3" l="1"/>
  <c r="C17" i="3" s="1"/>
  <c r="B14" i="3"/>
  <c r="D14" i="3" s="1"/>
  <c r="I14" i="3" s="1"/>
  <c r="B16" i="3"/>
  <c r="B18" i="3"/>
  <c r="B15" i="3"/>
  <c r="B180" i="3"/>
  <c r="C180" i="3" s="1"/>
  <c r="B256" i="3"/>
  <c r="D256" i="3" s="1"/>
  <c r="B242" i="3"/>
  <c r="C242" i="3" s="1"/>
  <c r="B248" i="3"/>
  <c r="C248" i="3" s="1"/>
  <c r="B250" i="3"/>
  <c r="B124" i="3"/>
  <c r="C124" i="3" s="1"/>
  <c r="B116" i="3"/>
  <c r="C116" i="3" s="1"/>
  <c r="B186" i="3"/>
  <c r="C186" i="3" s="1"/>
  <c r="B240" i="3"/>
  <c r="C240" i="3" s="1"/>
  <c r="B192" i="3"/>
  <c r="C192" i="3" s="1"/>
  <c r="B252" i="3"/>
  <c r="C252" i="3" s="1"/>
  <c r="B227" i="3"/>
  <c r="C227" i="3" s="1"/>
  <c r="B114" i="3"/>
  <c r="C114" i="3" s="1"/>
  <c r="B112" i="3"/>
  <c r="C112" i="3" s="1"/>
  <c r="B244" i="3"/>
  <c r="C244" i="3" s="1"/>
  <c r="B211" i="3"/>
  <c r="C211" i="3" s="1"/>
  <c r="B225" i="3"/>
  <c r="C225" i="3" s="1"/>
  <c r="B223" i="3"/>
  <c r="C223" i="3" s="1"/>
  <c r="B122" i="3"/>
  <c r="C122" i="3" s="1"/>
  <c r="B236" i="3"/>
  <c r="C236" i="3" s="1"/>
  <c r="B147" i="3"/>
  <c r="C147" i="3" s="1"/>
  <c r="B217" i="3"/>
  <c r="C217" i="3" s="1"/>
  <c r="B159" i="3"/>
  <c r="C159" i="3" s="1"/>
  <c r="B108" i="3"/>
  <c r="C108" i="3" s="1"/>
  <c r="B196" i="3"/>
  <c r="C196" i="3" s="1"/>
  <c r="B258" i="3"/>
  <c r="K258" i="3" s="1"/>
  <c r="B161" i="3"/>
  <c r="C161" i="3" s="1"/>
  <c r="B126" i="3"/>
  <c r="C126" i="3" s="1"/>
  <c r="B254" i="3"/>
  <c r="D254" i="3" s="1"/>
  <c r="B188" i="3"/>
  <c r="C188" i="3" s="1"/>
  <c r="B219" i="3"/>
  <c r="C219" i="3" s="1"/>
  <c r="B194" i="3"/>
  <c r="C194" i="3" s="1"/>
  <c r="B209" i="3"/>
  <c r="C209" i="3" s="1"/>
  <c r="B184" i="3"/>
  <c r="C184" i="3" s="1"/>
  <c r="B190" i="3"/>
  <c r="C190" i="3" s="1"/>
  <c r="B163" i="3"/>
  <c r="C163" i="3" s="1"/>
  <c r="B178" i="3"/>
  <c r="C178" i="3" s="1"/>
  <c r="B153" i="3"/>
  <c r="C153" i="3" s="1"/>
  <c r="B128" i="3"/>
  <c r="C128" i="3" s="1"/>
  <c r="B221" i="3"/>
  <c r="C221" i="3" s="1"/>
  <c r="B176" i="3"/>
  <c r="C176" i="3" s="1"/>
  <c r="B172" i="3"/>
  <c r="C172" i="3" s="1"/>
  <c r="B260" i="3"/>
  <c r="K260" i="3" s="1"/>
  <c r="B132" i="3"/>
  <c r="C132" i="3" s="1"/>
  <c r="B155" i="3"/>
  <c r="C155" i="3" s="1"/>
  <c r="B130" i="3"/>
  <c r="C130" i="3" s="1"/>
  <c r="B145" i="3"/>
  <c r="C145" i="3" s="1"/>
  <c r="B120" i="3"/>
  <c r="C120" i="3" s="1"/>
  <c r="B157" i="3"/>
  <c r="C157" i="3" s="1"/>
  <c r="B215" i="3"/>
  <c r="B151" i="3"/>
  <c r="B246" i="3"/>
  <c r="B182" i="3"/>
  <c r="B118" i="3"/>
  <c r="B213" i="3"/>
  <c r="B149" i="3"/>
  <c r="C250" i="3"/>
  <c r="B207" i="3"/>
  <c r="B143" i="3"/>
  <c r="B238" i="3"/>
  <c r="B174" i="3"/>
  <c r="B110" i="3"/>
  <c r="B205" i="3"/>
  <c r="B141" i="3"/>
  <c r="B203" i="3"/>
  <c r="B139" i="3"/>
  <c r="B234" i="3"/>
  <c r="B170" i="3"/>
  <c r="B106" i="3"/>
  <c r="B201" i="3"/>
  <c r="B137" i="3"/>
  <c r="B232" i="3"/>
  <c r="B168" i="3"/>
  <c r="B104" i="3"/>
  <c r="B199" i="3"/>
  <c r="B135" i="3"/>
  <c r="B230" i="3"/>
  <c r="B166" i="3"/>
  <c r="B102" i="3"/>
  <c r="B197" i="3"/>
  <c r="B133" i="3"/>
  <c r="B259" i="3"/>
  <c r="B195" i="3"/>
  <c r="B131" i="3"/>
  <c r="B226" i="3"/>
  <c r="B162" i="3"/>
  <c r="B257" i="3"/>
  <c r="B193" i="3"/>
  <c r="B129" i="3"/>
  <c r="B224" i="3"/>
  <c r="B160" i="3"/>
  <c r="B255" i="3"/>
  <c r="B191" i="3"/>
  <c r="B127" i="3"/>
  <c r="B222" i="3"/>
  <c r="B158" i="3"/>
  <c r="B253" i="3"/>
  <c r="B189" i="3"/>
  <c r="B125" i="3"/>
  <c r="B228" i="3"/>
  <c r="B220" i="3"/>
  <c r="B156" i="3"/>
  <c r="B251" i="3"/>
  <c r="B187" i="3"/>
  <c r="B123" i="3"/>
  <c r="B218" i="3"/>
  <c r="B154" i="3"/>
  <c r="B249" i="3"/>
  <c r="B185" i="3"/>
  <c r="B121" i="3"/>
  <c r="B216" i="3"/>
  <c r="B152" i="3"/>
  <c r="B247" i="3"/>
  <c r="B183" i="3"/>
  <c r="B119" i="3"/>
  <c r="B214" i="3"/>
  <c r="B150" i="3"/>
  <c r="B245" i="3"/>
  <c r="B181" i="3"/>
  <c r="B117" i="3"/>
  <c r="B164" i="3"/>
  <c r="B212" i="3"/>
  <c r="B148" i="3"/>
  <c r="B243" i="3"/>
  <c r="B179" i="3"/>
  <c r="B115" i="3"/>
  <c r="B210" i="3"/>
  <c r="B146" i="3"/>
  <c r="B241" i="3"/>
  <c r="B177" i="3"/>
  <c r="B113" i="3"/>
  <c r="B208" i="3"/>
  <c r="B144" i="3"/>
  <c r="B239" i="3"/>
  <c r="B175" i="3"/>
  <c r="B111" i="3"/>
  <c r="B206" i="3"/>
  <c r="B142" i="3"/>
  <c r="B237" i="3"/>
  <c r="B173" i="3"/>
  <c r="B109" i="3"/>
  <c r="B204" i="3"/>
  <c r="B140" i="3"/>
  <c r="B235" i="3"/>
  <c r="B171" i="3"/>
  <c r="B107" i="3"/>
  <c r="B202" i="3"/>
  <c r="B138" i="3"/>
  <c r="B233" i="3"/>
  <c r="B169" i="3"/>
  <c r="B105" i="3"/>
  <c r="B200" i="3"/>
  <c r="B136" i="3"/>
  <c r="B231" i="3"/>
  <c r="B167" i="3"/>
  <c r="B103" i="3"/>
  <c r="B198" i="3"/>
  <c r="B134" i="3"/>
  <c r="B229" i="3"/>
  <c r="B165" i="3"/>
  <c r="B101" i="3"/>
  <c r="B37" i="3"/>
  <c r="B86" i="3"/>
  <c r="B85" i="3"/>
  <c r="B100" i="3"/>
  <c r="B36" i="3"/>
  <c r="B43" i="3"/>
  <c r="B50" i="3"/>
  <c r="B57" i="3"/>
  <c r="B64" i="3"/>
  <c r="B71" i="3"/>
  <c r="B78" i="3"/>
  <c r="B44" i="3"/>
  <c r="B42" i="3"/>
  <c r="B56" i="3"/>
  <c r="B63" i="3"/>
  <c r="B70" i="3"/>
  <c r="B79" i="3"/>
  <c r="B99" i="3"/>
  <c r="B35" i="3"/>
  <c r="B49" i="3"/>
  <c r="B93" i="3"/>
  <c r="B84" i="3"/>
  <c r="B91" i="3"/>
  <c r="B98" i="3"/>
  <c r="B34" i="3"/>
  <c r="B41" i="3"/>
  <c r="B48" i="3"/>
  <c r="B55" i="3"/>
  <c r="B62" i="3"/>
  <c r="B51" i="3"/>
  <c r="B77" i="3"/>
  <c r="B69" i="3"/>
  <c r="B76" i="3"/>
  <c r="B83" i="3"/>
  <c r="B90" i="3"/>
  <c r="B97" i="3"/>
  <c r="B33" i="3"/>
  <c r="B40" i="3"/>
  <c r="B47" i="3"/>
  <c r="B54" i="3"/>
  <c r="B72" i="3"/>
  <c r="B68" i="3"/>
  <c r="B75" i="3"/>
  <c r="B82" i="3"/>
  <c r="B89" i="3"/>
  <c r="B96" i="3"/>
  <c r="B32" i="3"/>
  <c r="B39" i="3"/>
  <c r="B46" i="3"/>
  <c r="B65" i="3"/>
  <c r="B61" i="3"/>
  <c r="B60" i="3"/>
  <c r="B74" i="3"/>
  <c r="B81" i="3"/>
  <c r="B88" i="3"/>
  <c r="B95" i="3"/>
  <c r="B31" i="3"/>
  <c r="B38" i="3"/>
  <c r="B58" i="3"/>
  <c r="B92" i="3"/>
  <c r="B53" i="3"/>
  <c r="B67" i="3"/>
  <c r="B45" i="3"/>
  <c r="B52" i="3"/>
  <c r="B59" i="3"/>
  <c r="B66" i="3"/>
  <c r="B73" i="3"/>
  <c r="B80" i="3"/>
  <c r="B87" i="3"/>
  <c r="B94" i="3"/>
  <c r="B30" i="3"/>
  <c r="C25" i="3"/>
  <c r="B27" i="3"/>
  <c r="B29" i="3"/>
  <c r="B28" i="3"/>
  <c r="B26" i="3"/>
  <c r="B24" i="3"/>
  <c r="C24" i="3" s="1"/>
  <c r="B19" i="3"/>
  <c r="C19" i="3" s="1"/>
  <c r="B21" i="3"/>
  <c r="C21" i="3" s="1"/>
  <c r="I5" i="3"/>
  <c r="B20" i="3"/>
  <c r="B23" i="3"/>
  <c r="B22" i="3"/>
  <c r="C254" i="3" l="1"/>
  <c r="C14" i="3"/>
  <c r="J254" i="3"/>
  <c r="G254" i="3"/>
  <c r="I254" i="3"/>
  <c r="K254" i="3"/>
  <c r="E17" i="3"/>
  <c r="K256" i="3"/>
  <c r="J256" i="3"/>
  <c r="H254" i="3"/>
  <c r="C256" i="3"/>
  <c r="F254" i="3"/>
  <c r="E254" i="3"/>
  <c r="F260" i="3"/>
  <c r="D258" i="3"/>
  <c r="H258" i="3"/>
  <c r="I256" i="3"/>
  <c r="E258" i="3"/>
  <c r="K14" i="3"/>
  <c r="E260" i="3"/>
  <c r="G258" i="3"/>
  <c r="H256" i="3"/>
  <c r="E14" i="3"/>
  <c r="F258" i="3"/>
  <c r="G256" i="3"/>
  <c r="E15" i="3"/>
  <c r="C15" i="3"/>
  <c r="I258" i="3"/>
  <c r="C258" i="3"/>
  <c r="F256" i="3"/>
  <c r="J258" i="3"/>
  <c r="E256" i="3"/>
  <c r="C18" i="3"/>
  <c r="E18" i="3"/>
  <c r="C16" i="3"/>
  <c r="E16" i="3"/>
  <c r="E130" i="3"/>
  <c r="E188" i="3"/>
  <c r="G260" i="3"/>
  <c r="J260" i="3"/>
  <c r="I260" i="3"/>
  <c r="H260" i="3"/>
  <c r="D260" i="3"/>
  <c r="C260" i="3"/>
  <c r="C101" i="3"/>
  <c r="E101" i="3"/>
  <c r="C136" i="3"/>
  <c r="E136" i="3"/>
  <c r="C171" i="3"/>
  <c r="E171" i="3"/>
  <c r="E192" i="3"/>
  <c r="C142" i="3"/>
  <c r="E142" i="3"/>
  <c r="C177" i="3"/>
  <c r="E177" i="3"/>
  <c r="C212" i="3"/>
  <c r="E212" i="3"/>
  <c r="E236" i="3"/>
  <c r="C119" i="3"/>
  <c r="E119" i="3"/>
  <c r="C154" i="3"/>
  <c r="E154" i="3"/>
  <c r="E147" i="3"/>
  <c r="E223" i="3"/>
  <c r="C255" i="3"/>
  <c r="D255" i="3"/>
  <c r="F255" i="3"/>
  <c r="G255" i="3"/>
  <c r="H255" i="3"/>
  <c r="I255" i="3"/>
  <c r="E255" i="3"/>
  <c r="K255" i="3"/>
  <c r="J255" i="3"/>
  <c r="C131" i="3"/>
  <c r="E131" i="3"/>
  <c r="C230" i="3"/>
  <c r="E230" i="3"/>
  <c r="C106" i="3"/>
  <c r="E106" i="3"/>
  <c r="C110" i="3"/>
  <c r="E110" i="3"/>
  <c r="E196" i="3"/>
  <c r="C151" i="3"/>
  <c r="E151" i="3"/>
  <c r="E120" i="3"/>
  <c r="C165" i="3"/>
  <c r="E165" i="3"/>
  <c r="C183" i="3"/>
  <c r="E183" i="3"/>
  <c r="C218" i="3"/>
  <c r="E218" i="3"/>
  <c r="E248" i="3"/>
  <c r="C125" i="3"/>
  <c r="E125" i="3"/>
  <c r="C160" i="3"/>
  <c r="E160" i="3"/>
  <c r="C195" i="3"/>
  <c r="E195" i="3"/>
  <c r="E172" i="3"/>
  <c r="E163" i="3"/>
  <c r="C135" i="3"/>
  <c r="E135" i="3"/>
  <c r="C170" i="3"/>
  <c r="E170" i="3"/>
  <c r="C174" i="3"/>
  <c r="E174" i="3"/>
  <c r="C215" i="3"/>
  <c r="E215" i="3"/>
  <c r="E184" i="3"/>
  <c r="C235" i="3"/>
  <c r="E235" i="3"/>
  <c r="C229" i="3"/>
  <c r="E229" i="3"/>
  <c r="C105" i="3"/>
  <c r="E105" i="3"/>
  <c r="C140" i="3"/>
  <c r="E140" i="3"/>
  <c r="E240" i="3"/>
  <c r="E227" i="3"/>
  <c r="C111" i="3"/>
  <c r="E111" i="3"/>
  <c r="C146" i="3"/>
  <c r="E146" i="3"/>
  <c r="E116" i="3"/>
  <c r="C247" i="3"/>
  <c r="E247" i="3"/>
  <c r="C123" i="3"/>
  <c r="E123" i="3"/>
  <c r="E155" i="3"/>
  <c r="C189" i="3"/>
  <c r="E189" i="3"/>
  <c r="C224" i="3"/>
  <c r="E224" i="3"/>
  <c r="C259" i="3"/>
  <c r="D259" i="3"/>
  <c r="E259" i="3"/>
  <c r="F259" i="3"/>
  <c r="K259" i="3"/>
  <c r="H259" i="3"/>
  <c r="J259" i="3"/>
  <c r="G259" i="3"/>
  <c r="I259" i="3"/>
  <c r="E145" i="3"/>
  <c r="C199" i="3"/>
  <c r="E199" i="3"/>
  <c r="C234" i="3"/>
  <c r="E234" i="3"/>
  <c r="C238" i="3"/>
  <c r="E238" i="3"/>
  <c r="E122" i="3"/>
  <c r="C200" i="3"/>
  <c r="E200" i="3"/>
  <c r="C164" i="3"/>
  <c r="E164" i="3"/>
  <c r="C134" i="3"/>
  <c r="E134" i="3"/>
  <c r="C169" i="3"/>
  <c r="E169" i="3"/>
  <c r="C204" i="3"/>
  <c r="E204" i="3"/>
  <c r="C175" i="3"/>
  <c r="E175" i="3"/>
  <c r="C210" i="3"/>
  <c r="E210" i="3"/>
  <c r="E153" i="3"/>
  <c r="C117" i="3"/>
  <c r="E117" i="3"/>
  <c r="C152" i="3"/>
  <c r="E152" i="3"/>
  <c r="C187" i="3"/>
  <c r="E187" i="3"/>
  <c r="E157" i="3"/>
  <c r="C253" i="3"/>
  <c r="E253" i="3"/>
  <c r="C129" i="3"/>
  <c r="E129" i="3"/>
  <c r="E178" i="3"/>
  <c r="C104" i="3"/>
  <c r="E104" i="3"/>
  <c r="C139" i="3"/>
  <c r="E139" i="3"/>
  <c r="E108" i="3"/>
  <c r="C143" i="3"/>
  <c r="E143" i="3"/>
  <c r="E176" i="3"/>
  <c r="C149" i="3"/>
  <c r="E149" i="3"/>
  <c r="E126" i="3"/>
  <c r="C206" i="3"/>
  <c r="E206" i="3"/>
  <c r="C198" i="3"/>
  <c r="E198" i="3"/>
  <c r="C233" i="3"/>
  <c r="E233" i="3"/>
  <c r="E242" i="3"/>
  <c r="E244" i="3"/>
  <c r="C239" i="3"/>
  <c r="E239" i="3"/>
  <c r="C115" i="3"/>
  <c r="E115" i="3"/>
  <c r="E124" i="3"/>
  <c r="C181" i="3"/>
  <c r="E181" i="3"/>
  <c r="C216" i="3"/>
  <c r="E216" i="3"/>
  <c r="C251" i="3"/>
  <c r="E251" i="3"/>
  <c r="C158" i="3"/>
  <c r="E158" i="3"/>
  <c r="C193" i="3"/>
  <c r="E193" i="3"/>
  <c r="E180" i="3"/>
  <c r="C133" i="3"/>
  <c r="E133" i="3"/>
  <c r="C168" i="3"/>
  <c r="E168" i="3"/>
  <c r="C203" i="3"/>
  <c r="E203" i="3"/>
  <c r="C207" i="3"/>
  <c r="E207" i="3"/>
  <c r="E211" i="3"/>
  <c r="C213" i="3"/>
  <c r="E213" i="3"/>
  <c r="E225" i="3"/>
  <c r="C241" i="3"/>
  <c r="E241" i="3"/>
  <c r="C103" i="3"/>
  <c r="E103" i="3"/>
  <c r="C138" i="3"/>
  <c r="E138" i="3"/>
  <c r="E186" i="3"/>
  <c r="E194" i="3"/>
  <c r="C109" i="3"/>
  <c r="E109" i="3"/>
  <c r="C144" i="3"/>
  <c r="E144" i="3"/>
  <c r="C179" i="3"/>
  <c r="E179" i="3"/>
  <c r="E114" i="3"/>
  <c r="E221" i="3"/>
  <c r="C245" i="3"/>
  <c r="E245" i="3"/>
  <c r="C121" i="3"/>
  <c r="E121" i="3"/>
  <c r="C156" i="3"/>
  <c r="E156" i="3"/>
  <c r="C222" i="3"/>
  <c r="E222" i="3"/>
  <c r="C257" i="3"/>
  <c r="D257" i="3"/>
  <c r="E257" i="3"/>
  <c r="F257" i="3"/>
  <c r="H257" i="3"/>
  <c r="J257" i="3"/>
  <c r="K257" i="3"/>
  <c r="I257" i="3"/>
  <c r="G257" i="3"/>
  <c r="E217" i="3"/>
  <c r="C197" i="3"/>
  <c r="E197" i="3"/>
  <c r="C232" i="3"/>
  <c r="E232" i="3"/>
  <c r="C118" i="3"/>
  <c r="E118" i="3"/>
  <c r="E132" i="3"/>
  <c r="C202" i="3"/>
  <c r="E202" i="3"/>
  <c r="C173" i="3"/>
  <c r="E173" i="3"/>
  <c r="C243" i="3"/>
  <c r="E243" i="3"/>
  <c r="E128" i="3"/>
  <c r="C150" i="3"/>
  <c r="E150" i="3"/>
  <c r="C185" i="3"/>
  <c r="E185" i="3"/>
  <c r="C220" i="3"/>
  <c r="E220" i="3"/>
  <c r="E112" i="3"/>
  <c r="C127" i="3"/>
  <c r="E127" i="3"/>
  <c r="C162" i="3"/>
  <c r="E162" i="3"/>
  <c r="E219" i="3"/>
  <c r="C102" i="3"/>
  <c r="E102" i="3"/>
  <c r="C137" i="3"/>
  <c r="E137" i="3"/>
  <c r="C141" i="3"/>
  <c r="E141" i="3"/>
  <c r="E250" i="3"/>
  <c r="E190" i="3"/>
  <c r="C182" i="3"/>
  <c r="E182" i="3"/>
  <c r="C167" i="3"/>
  <c r="E167" i="3"/>
  <c r="C208" i="3"/>
  <c r="E208" i="3"/>
  <c r="C231" i="3"/>
  <c r="E231" i="3"/>
  <c r="C107" i="3"/>
  <c r="E107" i="3"/>
  <c r="E159" i="3"/>
  <c r="C237" i="3"/>
  <c r="E237" i="3"/>
  <c r="C113" i="3"/>
  <c r="E113" i="3"/>
  <c r="C148" i="3"/>
  <c r="E148" i="3"/>
  <c r="E161" i="3"/>
  <c r="C214" i="3"/>
  <c r="E214" i="3"/>
  <c r="C249" i="3"/>
  <c r="E249" i="3"/>
  <c r="C228" i="3"/>
  <c r="E228" i="3"/>
  <c r="E209" i="3"/>
  <c r="C191" i="3"/>
  <c r="E191" i="3"/>
  <c r="C226" i="3"/>
  <c r="E226" i="3"/>
  <c r="E252" i="3"/>
  <c r="C166" i="3"/>
  <c r="E166" i="3"/>
  <c r="C201" i="3"/>
  <c r="E201" i="3"/>
  <c r="C205" i="3"/>
  <c r="E205" i="3"/>
  <c r="C246" i="3"/>
  <c r="E246" i="3"/>
  <c r="E59" i="3"/>
  <c r="C59" i="3"/>
  <c r="E34" i="3"/>
  <c r="C34" i="3"/>
  <c r="C39" i="3"/>
  <c r="E39" i="3"/>
  <c r="E69" i="3"/>
  <c r="C69" i="3"/>
  <c r="E57" i="3"/>
  <c r="C57" i="3"/>
  <c r="E30" i="3"/>
  <c r="C30" i="3"/>
  <c r="E45" i="3"/>
  <c r="C45" i="3"/>
  <c r="C88" i="3"/>
  <c r="E88" i="3"/>
  <c r="C32" i="3"/>
  <c r="E32" i="3"/>
  <c r="C47" i="3"/>
  <c r="E47" i="3"/>
  <c r="E77" i="3"/>
  <c r="C77" i="3"/>
  <c r="C91" i="3"/>
  <c r="E91" i="3"/>
  <c r="C63" i="3"/>
  <c r="E63" i="3"/>
  <c r="E50" i="3"/>
  <c r="C50" i="3"/>
  <c r="E76" i="3"/>
  <c r="C76" i="3"/>
  <c r="E94" i="3"/>
  <c r="C94" i="3"/>
  <c r="E67" i="3"/>
  <c r="C67" i="3"/>
  <c r="E81" i="3"/>
  <c r="C81" i="3"/>
  <c r="C96" i="3"/>
  <c r="E96" i="3"/>
  <c r="C40" i="3"/>
  <c r="E40" i="3"/>
  <c r="E51" i="3"/>
  <c r="C51" i="3"/>
  <c r="E84" i="3"/>
  <c r="C84" i="3"/>
  <c r="C56" i="3"/>
  <c r="E56" i="3"/>
  <c r="E43" i="3"/>
  <c r="C43" i="3"/>
  <c r="E46" i="3"/>
  <c r="C46" i="3"/>
  <c r="E54" i="3"/>
  <c r="C54" i="3"/>
  <c r="E74" i="3"/>
  <c r="C74" i="3"/>
  <c r="E62" i="3"/>
  <c r="C62" i="3"/>
  <c r="E93" i="3"/>
  <c r="C93" i="3"/>
  <c r="E36" i="3"/>
  <c r="C36" i="3"/>
  <c r="C80" i="3"/>
  <c r="E80" i="3"/>
  <c r="E92" i="3"/>
  <c r="C92" i="3"/>
  <c r="E60" i="3"/>
  <c r="C60" i="3"/>
  <c r="E82" i="3"/>
  <c r="C82" i="3"/>
  <c r="E97" i="3"/>
  <c r="C97" i="3"/>
  <c r="C55" i="3"/>
  <c r="E55" i="3"/>
  <c r="E49" i="3"/>
  <c r="C49" i="3"/>
  <c r="E44" i="3"/>
  <c r="C44" i="3"/>
  <c r="E100" i="3"/>
  <c r="C100" i="3"/>
  <c r="C72" i="3"/>
  <c r="E72" i="3"/>
  <c r="C64" i="3"/>
  <c r="E64" i="3"/>
  <c r="E37" i="3"/>
  <c r="C37" i="3"/>
  <c r="E52" i="3"/>
  <c r="C52" i="3"/>
  <c r="C98" i="3"/>
  <c r="E98" i="3"/>
  <c r="E53" i="3"/>
  <c r="C53" i="3"/>
  <c r="E33" i="3"/>
  <c r="C33" i="3"/>
  <c r="E73" i="3"/>
  <c r="C73" i="3"/>
  <c r="E58" i="3"/>
  <c r="C58" i="3"/>
  <c r="E61" i="3"/>
  <c r="C61" i="3"/>
  <c r="E75" i="3"/>
  <c r="C75" i="3"/>
  <c r="C90" i="3"/>
  <c r="E90" i="3"/>
  <c r="C48" i="3"/>
  <c r="E48" i="3"/>
  <c r="E35" i="3"/>
  <c r="C35" i="3"/>
  <c r="E78" i="3"/>
  <c r="C78" i="3"/>
  <c r="E85" i="3"/>
  <c r="C85" i="3"/>
  <c r="C31" i="3"/>
  <c r="E31" i="3"/>
  <c r="C79" i="3"/>
  <c r="E79" i="3"/>
  <c r="C95" i="3"/>
  <c r="E95" i="3"/>
  <c r="E70" i="3"/>
  <c r="C70" i="3"/>
  <c r="C87" i="3"/>
  <c r="E87" i="3"/>
  <c r="E89" i="3"/>
  <c r="C89" i="3"/>
  <c r="E42" i="3"/>
  <c r="C42" i="3"/>
  <c r="E66" i="3"/>
  <c r="C66" i="3"/>
  <c r="E38" i="3"/>
  <c r="C38" i="3"/>
  <c r="E65" i="3"/>
  <c r="C65" i="3"/>
  <c r="E68" i="3"/>
  <c r="C68" i="3"/>
  <c r="E83" i="3"/>
  <c r="C83" i="3"/>
  <c r="E41" i="3"/>
  <c r="C41" i="3"/>
  <c r="C99" i="3"/>
  <c r="E99" i="3"/>
  <c r="C71" i="3"/>
  <c r="E71" i="3"/>
  <c r="E86" i="3"/>
  <c r="C86" i="3"/>
  <c r="E24" i="3"/>
  <c r="E26" i="3"/>
  <c r="C26" i="3"/>
  <c r="C28" i="3"/>
  <c r="E28" i="3"/>
  <c r="E29" i="3"/>
  <c r="C29" i="3"/>
  <c r="C27" i="3"/>
  <c r="E27" i="3"/>
  <c r="E25" i="3"/>
  <c r="E21" i="3"/>
  <c r="E19" i="3"/>
  <c r="E22" i="3"/>
  <c r="C22" i="3"/>
  <c r="E23" i="3"/>
  <c r="C23" i="3"/>
  <c r="C20" i="3"/>
  <c r="E20" i="3"/>
  <c r="F14" i="3" l="1"/>
  <c r="G14" i="3" l="1"/>
  <c r="H14" i="3" s="1"/>
  <c r="J14" i="3" s="1"/>
  <c r="D15" i="3" s="1"/>
  <c r="I15" i="3" l="1"/>
  <c r="F15" i="3"/>
  <c r="G15" i="3" l="1"/>
  <c r="H15" i="3" s="1"/>
  <c r="J15" i="3" s="1"/>
  <c r="D16" i="3" s="1"/>
  <c r="K15" i="3"/>
  <c r="I16" i="3" l="1"/>
  <c r="F16" i="3"/>
  <c r="G16" i="3" l="1"/>
  <c r="H16" i="3" s="1"/>
  <c r="J16" i="3" s="1"/>
  <c r="D17" i="3" s="1"/>
  <c r="K16" i="3"/>
  <c r="I17" i="3" l="1"/>
  <c r="F17" i="3"/>
  <c r="G17" i="3" l="1"/>
  <c r="H17" i="3" s="1"/>
  <c r="J17" i="3" s="1"/>
  <c r="D18" i="3" s="1"/>
  <c r="K17" i="3"/>
  <c r="I18" i="3" l="1"/>
  <c r="F18" i="3"/>
  <c r="G18" i="3" l="1"/>
  <c r="H18" i="3" s="1"/>
  <c r="J18" i="3" s="1"/>
  <c r="D19" i="3" s="1"/>
  <c r="K18" i="3"/>
  <c r="I19" i="3" l="1"/>
  <c r="F19" i="3"/>
  <c r="G19" i="3" s="1"/>
  <c r="H19" i="3" l="1"/>
  <c r="J19" i="3" s="1"/>
  <c r="D20" i="3" s="1"/>
  <c r="I20" i="3" s="1"/>
  <c r="K20" i="3" s="1"/>
  <c r="K19" i="3"/>
  <c r="F20" i="3" l="1"/>
  <c r="G20" i="3" s="1"/>
  <c r="H20" i="3" s="1"/>
  <c r="J20" i="3" s="1"/>
  <c r="D21" i="3" s="1"/>
  <c r="I21" i="3" s="1"/>
  <c r="K21" i="3" s="1"/>
  <c r="F21" i="3" l="1"/>
  <c r="G21" i="3" s="1"/>
  <c r="H21" i="3" s="1"/>
  <c r="J21" i="3" s="1"/>
  <c r="D22" i="3" s="1"/>
  <c r="F22" i="3" l="1"/>
  <c r="G22" i="3" s="1"/>
  <c r="I22" i="3"/>
  <c r="K22" i="3" l="1"/>
  <c r="H22" i="3"/>
  <c r="J22" i="3" s="1"/>
  <c r="D23" i="3" s="1"/>
  <c r="I23" i="3" l="1"/>
  <c r="F23" i="3"/>
  <c r="G23" i="3" s="1"/>
  <c r="H23" i="3" l="1"/>
  <c r="J23" i="3" s="1"/>
  <c r="D24" i="3" s="1"/>
  <c r="F24" i="3" s="1"/>
  <c r="G24" i="3" s="1"/>
  <c r="K23" i="3"/>
  <c r="I24" i="3" l="1"/>
  <c r="K24" i="3" s="1"/>
  <c r="H24" i="3" l="1"/>
  <c r="J24" i="3" s="1"/>
  <c r="D25" i="3" s="1"/>
  <c r="I25" i="3" s="1"/>
  <c r="K25" i="3" s="1"/>
  <c r="F25" i="3" l="1"/>
  <c r="G25" i="3" s="1"/>
  <c r="H25" i="3" s="1"/>
  <c r="J25" i="3" s="1"/>
  <c r="D26" i="3" s="1"/>
  <c r="F26" i="3" s="1"/>
  <c r="G26" i="3" s="1"/>
  <c r="I26" i="3" l="1"/>
  <c r="K26" i="3" s="1"/>
  <c r="H26" i="3" l="1"/>
  <c r="J26" i="3" s="1"/>
  <c r="D27" i="3" s="1"/>
  <c r="I27" i="3" s="1"/>
  <c r="K27" i="3" s="1"/>
  <c r="F27" i="3" l="1"/>
  <c r="G27" i="3" s="1"/>
  <c r="H27" i="3" s="1"/>
  <c r="J27" i="3" s="1"/>
  <c r="D28" i="3" s="1"/>
  <c r="F28" i="3" s="1"/>
  <c r="G28" i="3" s="1"/>
  <c r="I28" i="3" l="1"/>
  <c r="K28" i="3" s="1"/>
  <c r="H28" i="3" l="1"/>
  <c r="J28" i="3" s="1"/>
  <c r="D29" i="3" s="1"/>
  <c r="F29" i="3" s="1"/>
  <c r="G29" i="3" s="1"/>
  <c r="I29" i="3" l="1"/>
  <c r="K29" i="3" s="1"/>
  <c r="H29" i="3" l="1"/>
  <c r="J29" i="3" s="1"/>
  <c r="D30" i="3" s="1"/>
  <c r="I30" i="3" s="1"/>
  <c r="F30" i="3" l="1"/>
  <c r="K30" i="3"/>
  <c r="G30" i="3"/>
  <c r="H30" i="3" s="1"/>
  <c r="J30" i="3" s="1"/>
  <c r="D31" i="3" l="1"/>
  <c r="I31" i="3" l="1"/>
  <c r="K31" i="3" s="1"/>
  <c r="F31" i="3"/>
  <c r="G31" i="3" l="1"/>
  <c r="H31" i="3" s="1"/>
  <c r="J31" i="3" s="1"/>
  <c r="D32" i="3" s="1"/>
  <c r="I32" i="3" l="1"/>
  <c r="K32" i="3" s="1"/>
  <c r="F32" i="3"/>
  <c r="G32" i="3" l="1"/>
  <c r="H32" i="3" s="1"/>
  <c r="J32" i="3" s="1"/>
  <c r="D33" i="3" s="1"/>
  <c r="I33" i="3" l="1"/>
  <c r="K33" i="3" s="1"/>
  <c r="F33" i="3"/>
  <c r="G33" i="3" l="1"/>
  <c r="H33" i="3" s="1"/>
  <c r="J33" i="3" s="1"/>
  <c r="D34" i="3" s="1"/>
  <c r="I34" i="3" l="1"/>
  <c r="K34" i="3" s="1"/>
  <c r="F34" i="3"/>
  <c r="G34" i="3" l="1"/>
  <c r="H34" i="3" s="1"/>
  <c r="J34" i="3" s="1"/>
  <c r="D35" i="3" s="1"/>
  <c r="I35" i="3" l="1"/>
  <c r="K35" i="3" s="1"/>
  <c r="F35" i="3"/>
  <c r="G35" i="3" l="1"/>
  <c r="H35" i="3" s="1"/>
  <c r="J35" i="3" s="1"/>
  <c r="D36" i="3" s="1"/>
  <c r="I36" i="3" l="1"/>
  <c r="K36" i="3" s="1"/>
  <c r="F36" i="3"/>
  <c r="G36" i="3" l="1"/>
  <c r="H36" i="3" s="1"/>
  <c r="J36" i="3" s="1"/>
  <c r="D37" i="3" s="1"/>
  <c r="I37" i="3" l="1"/>
  <c r="F37" i="3"/>
  <c r="G37" i="3" l="1"/>
  <c r="H37" i="3" s="1"/>
  <c r="J37" i="3" s="1"/>
  <c r="K37" i="3"/>
  <c r="D38" i="3" l="1"/>
  <c r="I38" i="3" l="1"/>
  <c r="F38" i="3"/>
  <c r="G38" i="3" l="1"/>
  <c r="H38" i="3" s="1"/>
  <c r="J38" i="3" s="1"/>
  <c r="K38" i="3"/>
  <c r="D39" i="3" l="1"/>
  <c r="I39" i="3" l="1"/>
  <c r="F39" i="3"/>
  <c r="G39" i="3" l="1"/>
  <c r="H39" i="3" s="1"/>
  <c r="J39" i="3" s="1"/>
  <c r="K39" i="3"/>
  <c r="D40" i="3" l="1"/>
  <c r="I40" i="3" l="1"/>
  <c r="F40" i="3"/>
  <c r="K40" i="3" l="1"/>
  <c r="G40" i="3"/>
  <c r="H40" i="3" s="1"/>
  <c r="J40" i="3" s="1"/>
  <c r="D41" i="3" l="1"/>
  <c r="F41" i="3" l="1"/>
  <c r="I41" i="3"/>
  <c r="K41" i="3" l="1"/>
  <c r="G41" i="3"/>
  <c r="H41" i="3" s="1"/>
  <c r="J41" i="3" s="1"/>
  <c r="D42" i="3" l="1"/>
  <c r="I42" i="3" l="1"/>
  <c r="F42" i="3"/>
  <c r="G42" i="3" l="1"/>
  <c r="H42" i="3" s="1"/>
  <c r="J42" i="3" s="1"/>
  <c r="K42" i="3"/>
  <c r="D43" i="3" l="1"/>
  <c r="F43" i="3" l="1"/>
  <c r="I43" i="3"/>
  <c r="K43" i="3" s="1"/>
  <c r="G43" i="3" l="1"/>
  <c r="H43" i="3" s="1"/>
  <c r="J43" i="3" s="1"/>
  <c r="D44" i="3" s="1"/>
  <c r="I44" i="3" l="1"/>
  <c r="K44" i="3" s="1"/>
  <c r="F44" i="3"/>
  <c r="G44" i="3" l="1"/>
  <c r="H44" i="3" s="1"/>
  <c r="J44" i="3" s="1"/>
  <c r="D45" i="3" s="1"/>
  <c r="I45" i="3" l="1"/>
  <c r="K45" i="3" s="1"/>
  <c r="F45" i="3"/>
  <c r="G45" i="3" l="1"/>
  <c r="H45" i="3" s="1"/>
  <c r="J45" i="3" s="1"/>
  <c r="D46" i="3" s="1"/>
  <c r="I46" i="3" l="1"/>
  <c r="K46" i="3" s="1"/>
  <c r="F46" i="3"/>
  <c r="G46" i="3" l="1"/>
  <c r="H46" i="3" s="1"/>
  <c r="J46" i="3" s="1"/>
  <c r="D47" i="3" s="1"/>
  <c r="I47" i="3" l="1"/>
  <c r="K47" i="3" s="1"/>
  <c r="F47" i="3"/>
  <c r="G47" i="3" l="1"/>
  <c r="H47" i="3" s="1"/>
  <c r="J47" i="3" s="1"/>
  <c r="D48" i="3" s="1"/>
  <c r="I48" i="3" l="1"/>
  <c r="K48" i="3" s="1"/>
  <c r="F48" i="3"/>
  <c r="G48" i="3" l="1"/>
  <c r="H48" i="3" s="1"/>
  <c r="J48" i="3" s="1"/>
  <c r="D49" i="3" s="1"/>
  <c r="F49" i="3" l="1"/>
  <c r="I49" i="3"/>
  <c r="K49" i="3" s="1"/>
  <c r="G49" i="3" l="1"/>
  <c r="H49" i="3" s="1"/>
  <c r="J49" i="3" s="1"/>
  <c r="D50" i="3" s="1"/>
  <c r="F50" i="3" l="1"/>
  <c r="I50" i="3"/>
  <c r="K50" i="3" s="1"/>
  <c r="G50" i="3" l="1"/>
  <c r="H50" i="3" s="1"/>
  <c r="J50" i="3" s="1"/>
  <c r="D51" i="3" s="1"/>
  <c r="I51" i="3" l="1"/>
  <c r="K51" i="3" s="1"/>
  <c r="F51" i="3"/>
  <c r="G51" i="3" l="1"/>
  <c r="H51" i="3" s="1"/>
  <c r="J51" i="3" s="1"/>
  <c r="D52" i="3" s="1"/>
  <c r="I52" i="3" l="1"/>
  <c r="K52" i="3" s="1"/>
  <c r="F52" i="3"/>
  <c r="G52" i="3" l="1"/>
  <c r="H52" i="3" s="1"/>
  <c r="J52" i="3" s="1"/>
  <c r="D53" i="3" s="1"/>
  <c r="F53" i="3" l="1"/>
  <c r="I53" i="3"/>
  <c r="K53" i="3" s="1"/>
  <c r="G53" i="3" l="1"/>
  <c r="H53" i="3" s="1"/>
  <c r="J53" i="3" s="1"/>
  <c r="D54" i="3" s="1"/>
  <c r="I54" i="3" l="1"/>
  <c r="K54" i="3" s="1"/>
  <c r="F54" i="3"/>
  <c r="G54" i="3" l="1"/>
  <c r="H54" i="3" s="1"/>
  <c r="J54" i="3" s="1"/>
  <c r="D55" i="3" s="1"/>
  <c r="F55" i="3" l="1"/>
  <c r="I55" i="3"/>
  <c r="K55" i="3" s="1"/>
  <c r="G55" i="3" l="1"/>
  <c r="H55" i="3" s="1"/>
  <c r="J55" i="3" s="1"/>
  <c r="D56" i="3" s="1"/>
  <c r="I56" i="3" l="1"/>
  <c r="K56" i="3" s="1"/>
  <c r="F56" i="3"/>
  <c r="G56" i="3" l="1"/>
  <c r="H56" i="3" s="1"/>
  <c r="J56" i="3" s="1"/>
  <c r="D57" i="3" s="1"/>
  <c r="I57" i="3" l="1"/>
  <c r="K57" i="3" s="1"/>
  <c r="F57" i="3"/>
  <c r="G57" i="3" l="1"/>
  <c r="H57" i="3" s="1"/>
  <c r="J57" i="3" s="1"/>
  <c r="D58" i="3" s="1"/>
  <c r="I58" i="3" l="1"/>
  <c r="K58" i="3" s="1"/>
  <c r="F58" i="3"/>
  <c r="G58" i="3" l="1"/>
  <c r="H58" i="3" s="1"/>
  <c r="J58" i="3" s="1"/>
  <c r="D59" i="3" s="1"/>
  <c r="I59" i="3" l="1"/>
  <c r="K59" i="3" s="1"/>
  <c r="F59" i="3"/>
  <c r="G59" i="3" l="1"/>
  <c r="H59" i="3" s="1"/>
  <c r="J59" i="3" s="1"/>
  <c r="D60" i="3" s="1"/>
  <c r="I60" i="3" l="1"/>
  <c r="K60" i="3" s="1"/>
  <c r="F60" i="3"/>
  <c r="G60" i="3" l="1"/>
  <c r="H60" i="3" s="1"/>
  <c r="J60" i="3" s="1"/>
  <c r="D61" i="3" s="1"/>
  <c r="F61" i="3" l="1"/>
  <c r="I61" i="3"/>
  <c r="K61" i="3" s="1"/>
  <c r="G61" i="3" l="1"/>
  <c r="H61" i="3" s="1"/>
  <c r="J61" i="3" s="1"/>
  <c r="D62" i="3" s="1"/>
  <c r="F62" i="3" l="1"/>
  <c r="I62" i="3"/>
  <c r="K62" i="3" s="1"/>
  <c r="G62" i="3" l="1"/>
  <c r="H62" i="3" s="1"/>
  <c r="J62" i="3" s="1"/>
  <c r="D63" i="3" s="1"/>
  <c r="F63" i="3" l="1"/>
  <c r="I63" i="3"/>
  <c r="K63" i="3" s="1"/>
  <c r="G63" i="3" l="1"/>
  <c r="H63" i="3" s="1"/>
  <c r="J63" i="3" s="1"/>
  <c r="D64" i="3" s="1"/>
  <c r="I64" i="3" l="1"/>
  <c r="K64" i="3" s="1"/>
  <c r="F64" i="3"/>
  <c r="G64" i="3" l="1"/>
  <c r="H64" i="3" s="1"/>
  <c r="J64" i="3" s="1"/>
  <c r="D65" i="3" s="1"/>
  <c r="F65" i="3" l="1"/>
  <c r="I65" i="3"/>
  <c r="K65" i="3" s="1"/>
  <c r="G65" i="3" l="1"/>
  <c r="H65" i="3" s="1"/>
  <c r="J65" i="3" s="1"/>
  <c r="D66" i="3" s="1"/>
  <c r="I66" i="3" l="1"/>
  <c r="K66" i="3" s="1"/>
  <c r="F66" i="3"/>
  <c r="G66" i="3" l="1"/>
  <c r="H66" i="3" s="1"/>
  <c r="J66" i="3" s="1"/>
  <c r="D67" i="3" s="1"/>
  <c r="I67" i="3" l="1"/>
  <c r="K67" i="3" s="1"/>
  <c r="F67" i="3"/>
  <c r="G67" i="3" l="1"/>
  <c r="H67" i="3" s="1"/>
  <c r="J67" i="3" s="1"/>
  <c r="D68" i="3" s="1"/>
  <c r="I68" i="3" l="1"/>
  <c r="K68" i="3" s="1"/>
  <c r="F68" i="3"/>
  <c r="G68" i="3" l="1"/>
  <c r="H68" i="3" s="1"/>
  <c r="J68" i="3" s="1"/>
  <c r="D69" i="3" s="1"/>
  <c r="I69" i="3" l="1"/>
  <c r="K69" i="3" s="1"/>
  <c r="F69" i="3"/>
  <c r="G69" i="3" l="1"/>
  <c r="H69" i="3" s="1"/>
  <c r="J69" i="3" s="1"/>
  <c r="D70" i="3" s="1"/>
  <c r="I70" i="3" l="1"/>
  <c r="K70" i="3" s="1"/>
  <c r="F70" i="3"/>
  <c r="G70" i="3" l="1"/>
  <c r="H70" i="3" s="1"/>
  <c r="J70" i="3" s="1"/>
  <c r="D71" i="3" s="1"/>
  <c r="F71" i="3" l="1"/>
  <c r="I71" i="3"/>
  <c r="K71" i="3" s="1"/>
  <c r="G71" i="3" l="1"/>
  <c r="H71" i="3" s="1"/>
  <c r="J71" i="3" s="1"/>
  <c r="D72" i="3" s="1"/>
  <c r="I72" i="3" l="1"/>
  <c r="K72" i="3" s="1"/>
  <c r="F72" i="3"/>
  <c r="G72" i="3" l="1"/>
  <c r="H72" i="3" s="1"/>
  <c r="J72" i="3" s="1"/>
  <c r="D73" i="3" s="1"/>
  <c r="I73" i="3" l="1"/>
  <c r="K73" i="3" s="1"/>
  <c r="F73" i="3"/>
  <c r="G73" i="3" l="1"/>
  <c r="H73" i="3" s="1"/>
  <c r="J73" i="3" s="1"/>
  <c r="D74" i="3" s="1"/>
  <c r="I74" i="3" l="1"/>
  <c r="K74" i="3" s="1"/>
  <c r="F74" i="3"/>
  <c r="G74" i="3" l="1"/>
  <c r="H74" i="3" s="1"/>
  <c r="J74" i="3" s="1"/>
  <c r="D75" i="3" s="1"/>
  <c r="I75" i="3" l="1"/>
  <c r="K75" i="3" s="1"/>
  <c r="F75" i="3"/>
  <c r="G75" i="3" l="1"/>
  <c r="H75" i="3" s="1"/>
  <c r="J75" i="3" s="1"/>
  <c r="D76" i="3" s="1"/>
  <c r="I76" i="3" l="1"/>
  <c r="K76" i="3" s="1"/>
  <c r="F76" i="3"/>
  <c r="G76" i="3" l="1"/>
  <c r="H76" i="3" s="1"/>
  <c r="J76" i="3" s="1"/>
  <c r="D77" i="3" s="1"/>
  <c r="I77" i="3" l="1"/>
  <c r="K77" i="3" s="1"/>
  <c r="F77" i="3"/>
  <c r="G77" i="3" l="1"/>
  <c r="H77" i="3" s="1"/>
  <c r="J77" i="3" s="1"/>
  <c r="D78" i="3" s="1"/>
  <c r="I78" i="3" l="1"/>
  <c r="K78" i="3" s="1"/>
  <c r="F78" i="3"/>
  <c r="G78" i="3" l="1"/>
  <c r="H78" i="3" s="1"/>
  <c r="J78" i="3" s="1"/>
  <c r="D79" i="3" s="1"/>
  <c r="I79" i="3" l="1"/>
  <c r="K79" i="3" s="1"/>
  <c r="F79" i="3"/>
  <c r="G79" i="3" l="1"/>
  <c r="H79" i="3" s="1"/>
  <c r="J79" i="3" s="1"/>
  <c r="D80" i="3" s="1"/>
  <c r="I80" i="3" l="1"/>
  <c r="K80" i="3" s="1"/>
  <c r="F80" i="3"/>
  <c r="G80" i="3" l="1"/>
  <c r="H80" i="3" s="1"/>
  <c r="J80" i="3" s="1"/>
  <c r="D81" i="3" s="1"/>
  <c r="I81" i="3" l="1"/>
  <c r="K81" i="3" s="1"/>
  <c r="F81" i="3"/>
  <c r="G81" i="3" l="1"/>
  <c r="H81" i="3" s="1"/>
  <c r="J81" i="3" s="1"/>
  <c r="D82" i="3" s="1"/>
  <c r="I82" i="3" l="1"/>
  <c r="K82" i="3" s="1"/>
  <c r="F82" i="3"/>
  <c r="G82" i="3" l="1"/>
  <c r="H82" i="3" s="1"/>
  <c r="J82" i="3" s="1"/>
  <c r="D83" i="3" s="1"/>
  <c r="I83" i="3" l="1"/>
  <c r="K83" i="3" s="1"/>
  <c r="F83" i="3"/>
  <c r="G83" i="3" l="1"/>
  <c r="H83" i="3" s="1"/>
  <c r="J83" i="3" s="1"/>
  <c r="D84" i="3" s="1"/>
  <c r="I84" i="3" l="1"/>
  <c r="K84" i="3" s="1"/>
  <c r="F84" i="3"/>
  <c r="G84" i="3" l="1"/>
  <c r="H84" i="3" s="1"/>
  <c r="J84" i="3" s="1"/>
  <c r="D85" i="3" s="1"/>
  <c r="I85" i="3" l="1"/>
  <c r="K85" i="3" s="1"/>
  <c r="F85" i="3"/>
  <c r="G85" i="3" l="1"/>
  <c r="H85" i="3" s="1"/>
  <c r="J85" i="3" s="1"/>
  <c r="D86" i="3" s="1"/>
  <c r="F86" i="3" l="1"/>
  <c r="I86" i="3"/>
  <c r="K86" i="3" s="1"/>
  <c r="G86" i="3" l="1"/>
  <c r="H86" i="3" s="1"/>
  <c r="J86" i="3" s="1"/>
  <c r="D87" i="3" s="1"/>
  <c r="I87" i="3" l="1"/>
  <c r="K87" i="3" s="1"/>
  <c r="F87" i="3"/>
  <c r="G87" i="3" l="1"/>
  <c r="H87" i="3" s="1"/>
  <c r="J87" i="3" s="1"/>
  <c r="D88" i="3" s="1"/>
  <c r="I88" i="3" l="1"/>
  <c r="K88" i="3" s="1"/>
  <c r="F88" i="3"/>
  <c r="G88" i="3" l="1"/>
  <c r="H88" i="3" s="1"/>
  <c r="J88" i="3" s="1"/>
  <c r="D89" i="3" s="1"/>
  <c r="I89" i="3" l="1"/>
  <c r="K89" i="3" s="1"/>
  <c r="F89" i="3"/>
  <c r="G89" i="3" l="1"/>
  <c r="H89" i="3" s="1"/>
  <c r="J89" i="3" s="1"/>
  <c r="D90" i="3" s="1"/>
  <c r="I90" i="3" l="1"/>
  <c r="K90" i="3" s="1"/>
  <c r="F90" i="3"/>
  <c r="G90" i="3" l="1"/>
  <c r="H90" i="3" s="1"/>
  <c r="J90" i="3" s="1"/>
  <c r="D91" i="3" s="1"/>
  <c r="I91" i="3" l="1"/>
  <c r="K91" i="3" s="1"/>
  <c r="F91" i="3"/>
  <c r="G91" i="3" l="1"/>
  <c r="H91" i="3" s="1"/>
  <c r="J91" i="3" s="1"/>
  <c r="D92" i="3" s="1"/>
  <c r="F92" i="3" l="1"/>
  <c r="I92" i="3"/>
  <c r="K92" i="3" s="1"/>
  <c r="G92" i="3" l="1"/>
  <c r="H92" i="3" s="1"/>
  <c r="J92" i="3" s="1"/>
  <c r="D93" i="3" s="1"/>
  <c r="F93" i="3" l="1"/>
  <c r="I93" i="3"/>
  <c r="K93" i="3" s="1"/>
  <c r="G93" i="3" l="1"/>
  <c r="H93" i="3" s="1"/>
  <c r="J93" i="3" s="1"/>
  <c r="D94" i="3" s="1"/>
  <c r="I94" i="3" l="1"/>
  <c r="K94" i="3" s="1"/>
  <c r="F94" i="3"/>
  <c r="G94" i="3" l="1"/>
  <c r="H94" i="3" s="1"/>
  <c r="J94" i="3" s="1"/>
  <c r="D95" i="3" s="1"/>
  <c r="I95" i="3" l="1"/>
  <c r="K95" i="3" s="1"/>
  <c r="F95" i="3"/>
  <c r="G95" i="3" l="1"/>
  <c r="H95" i="3" s="1"/>
  <c r="J95" i="3" s="1"/>
  <c r="D96" i="3" s="1"/>
  <c r="F96" i="3" l="1"/>
  <c r="I96" i="3"/>
  <c r="K96" i="3" s="1"/>
  <c r="G96" i="3" l="1"/>
  <c r="H96" i="3" s="1"/>
  <c r="J96" i="3" s="1"/>
  <c r="D97" i="3" s="1"/>
  <c r="I97" i="3" l="1"/>
  <c r="K97" i="3" s="1"/>
  <c r="F97" i="3"/>
  <c r="G97" i="3" l="1"/>
  <c r="H97" i="3" s="1"/>
  <c r="J97" i="3" s="1"/>
  <c r="D98" i="3" s="1"/>
  <c r="I98" i="3" l="1"/>
  <c r="K98" i="3" s="1"/>
  <c r="F98" i="3"/>
  <c r="G98" i="3" l="1"/>
  <c r="H98" i="3" s="1"/>
  <c r="J98" i="3" s="1"/>
  <c r="D99" i="3" s="1"/>
  <c r="I99" i="3" l="1"/>
  <c r="K99" i="3" s="1"/>
  <c r="F99" i="3"/>
  <c r="G99" i="3" l="1"/>
  <c r="H99" i="3" s="1"/>
  <c r="J99" i="3" s="1"/>
  <c r="D100" i="3" s="1"/>
  <c r="I100" i="3" l="1"/>
  <c r="F100" i="3"/>
  <c r="G100" i="3" l="1"/>
  <c r="H100" i="3" s="1"/>
  <c r="J100" i="3" s="1"/>
  <c r="K100" i="3"/>
  <c r="D101" i="3" l="1"/>
  <c r="I101" i="3" l="1"/>
  <c r="F101" i="3"/>
  <c r="G101" i="3" l="1"/>
  <c r="H101" i="3" s="1"/>
  <c r="J101" i="3" s="1"/>
  <c r="K101" i="3"/>
  <c r="D102" i="3" l="1"/>
  <c r="F102" i="3" l="1"/>
  <c r="I102" i="3"/>
  <c r="K102" i="3" l="1"/>
  <c r="G102" i="3"/>
  <c r="H102" i="3" s="1"/>
  <c r="J102" i="3" s="1"/>
  <c r="D103" i="3" l="1"/>
  <c r="I103" i="3" l="1"/>
  <c r="F103" i="3"/>
  <c r="G103" i="3" l="1"/>
  <c r="H103" i="3" s="1"/>
  <c r="J103" i="3" s="1"/>
  <c r="K103" i="3"/>
  <c r="D104" i="3" l="1"/>
  <c r="I104" i="3" l="1"/>
  <c r="F104" i="3"/>
  <c r="G104" i="3" l="1"/>
  <c r="H104" i="3" s="1"/>
  <c r="J104" i="3" s="1"/>
  <c r="K104" i="3"/>
  <c r="D105" i="3" l="1"/>
  <c r="I105" i="3" l="1"/>
  <c r="F105" i="3"/>
  <c r="G105" i="3" l="1"/>
  <c r="H105" i="3" s="1"/>
  <c r="J105" i="3" s="1"/>
  <c r="K105" i="3"/>
  <c r="D106" i="3" l="1"/>
  <c r="I106" i="3" l="1"/>
  <c r="K106" i="3" s="1"/>
  <c r="F106" i="3"/>
  <c r="G106" i="3" l="1"/>
  <c r="H106" i="3" s="1"/>
  <c r="J106" i="3" s="1"/>
  <c r="D107" i="3" s="1"/>
  <c r="F107" i="3" l="1"/>
  <c r="I107" i="3"/>
  <c r="K107" i="3" s="1"/>
  <c r="G107" i="3" l="1"/>
  <c r="H107" i="3" s="1"/>
  <c r="J107" i="3" s="1"/>
  <c r="D108" i="3" s="1"/>
  <c r="I108" i="3" l="1"/>
  <c r="K108" i="3" s="1"/>
  <c r="F108" i="3"/>
  <c r="G108" i="3" l="1"/>
  <c r="H108" i="3" s="1"/>
  <c r="J108" i="3" s="1"/>
  <c r="D109" i="3" s="1"/>
  <c r="F109" i="3" l="1"/>
  <c r="I109" i="3"/>
  <c r="K109" i="3" s="1"/>
  <c r="G109" i="3" l="1"/>
  <c r="H109" i="3" s="1"/>
  <c r="J109" i="3" s="1"/>
  <c r="D110" i="3" s="1"/>
  <c r="I110" i="3" l="1"/>
  <c r="K110" i="3" s="1"/>
  <c r="F110" i="3"/>
  <c r="G110" i="3" l="1"/>
  <c r="H110" i="3" s="1"/>
  <c r="J110" i="3" s="1"/>
  <c r="D111" i="3" s="1"/>
  <c r="I111" i="3" l="1"/>
  <c r="K111" i="3" s="1"/>
  <c r="F111" i="3"/>
  <c r="G111" i="3" l="1"/>
  <c r="H111" i="3" s="1"/>
  <c r="J111" i="3" s="1"/>
  <c r="D112" i="3" s="1"/>
  <c r="I112" i="3" l="1"/>
  <c r="K112" i="3" s="1"/>
  <c r="F112" i="3"/>
  <c r="G112" i="3" l="1"/>
  <c r="H112" i="3" s="1"/>
  <c r="J112" i="3" s="1"/>
  <c r="D113" i="3" s="1"/>
  <c r="I113" i="3" l="1"/>
  <c r="K113" i="3" s="1"/>
  <c r="F113" i="3"/>
  <c r="G113" i="3" l="1"/>
  <c r="H113" i="3" s="1"/>
  <c r="J113" i="3" s="1"/>
  <c r="D114" i="3" s="1"/>
  <c r="I114" i="3" l="1"/>
  <c r="K114" i="3" s="1"/>
  <c r="F114" i="3"/>
  <c r="G114" i="3" l="1"/>
  <c r="H114" i="3" s="1"/>
  <c r="J114" i="3" s="1"/>
  <c r="D115" i="3" s="1"/>
  <c r="I115" i="3" l="1"/>
  <c r="K115" i="3" s="1"/>
  <c r="F115" i="3"/>
  <c r="G115" i="3" l="1"/>
  <c r="H115" i="3" s="1"/>
  <c r="J115" i="3" s="1"/>
  <c r="D116" i="3" s="1"/>
  <c r="I116" i="3" l="1"/>
  <c r="K116" i="3" s="1"/>
  <c r="F116" i="3"/>
  <c r="G116" i="3" l="1"/>
  <c r="H116" i="3" s="1"/>
  <c r="J116" i="3" s="1"/>
  <c r="D117" i="3" s="1"/>
  <c r="I117" i="3" l="1"/>
  <c r="K117" i="3" s="1"/>
  <c r="F117" i="3"/>
  <c r="G117" i="3" l="1"/>
  <c r="H117" i="3" s="1"/>
  <c r="J117" i="3" s="1"/>
  <c r="D118" i="3" s="1"/>
  <c r="I118" i="3" l="1"/>
  <c r="K118" i="3" s="1"/>
  <c r="F118" i="3"/>
  <c r="G118" i="3" l="1"/>
  <c r="H118" i="3" s="1"/>
  <c r="J118" i="3" s="1"/>
  <c r="D119" i="3" s="1"/>
  <c r="I119" i="3" l="1"/>
  <c r="K119" i="3" s="1"/>
  <c r="F119" i="3"/>
  <c r="G119" i="3" l="1"/>
  <c r="H119" i="3" s="1"/>
  <c r="J119" i="3" s="1"/>
  <c r="D120" i="3" s="1"/>
  <c r="I120" i="3" l="1"/>
  <c r="K120" i="3" s="1"/>
  <c r="F120" i="3"/>
  <c r="G120" i="3" l="1"/>
  <c r="H120" i="3" s="1"/>
  <c r="J120" i="3" s="1"/>
  <c r="D121" i="3" s="1"/>
  <c r="F121" i="3" l="1"/>
  <c r="I121" i="3"/>
  <c r="K121" i="3" s="1"/>
  <c r="G121" i="3" l="1"/>
  <c r="H121" i="3" s="1"/>
  <c r="J121" i="3" s="1"/>
  <c r="D122" i="3" s="1"/>
  <c r="I122" i="3" l="1"/>
  <c r="K122" i="3" s="1"/>
  <c r="F122" i="3"/>
  <c r="G122" i="3" l="1"/>
  <c r="H122" i="3" s="1"/>
  <c r="J122" i="3" s="1"/>
  <c r="D123" i="3" s="1"/>
  <c r="I123" i="3" l="1"/>
  <c r="K123" i="3" s="1"/>
  <c r="F123" i="3"/>
  <c r="G123" i="3" l="1"/>
  <c r="H123" i="3" s="1"/>
  <c r="J123" i="3" s="1"/>
  <c r="D124" i="3" s="1"/>
  <c r="I124" i="3" l="1"/>
  <c r="K124" i="3" s="1"/>
  <c r="F124" i="3"/>
  <c r="G124" i="3" l="1"/>
  <c r="H124" i="3" s="1"/>
  <c r="J124" i="3" s="1"/>
  <c r="D125" i="3" s="1"/>
  <c r="I125" i="3" l="1"/>
  <c r="K125" i="3" s="1"/>
  <c r="F125" i="3"/>
  <c r="G125" i="3" l="1"/>
  <c r="H125" i="3" s="1"/>
  <c r="J125" i="3" s="1"/>
  <c r="D126" i="3" s="1"/>
  <c r="I126" i="3" l="1"/>
  <c r="K126" i="3" s="1"/>
  <c r="F126" i="3"/>
  <c r="G126" i="3" l="1"/>
  <c r="H126" i="3" s="1"/>
  <c r="J126" i="3" s="1"/>
  <c r="D127" i="3" s="1"/>
  <c r="I127" i="3" l="1"/>
  <c r="K127" i="3" s="1"/>
  <c r="F127" i="3"/>
  <c r="G127" i="3" l="1"/>
  <c r="H127" i="3" s="1"/>
  <c r="J127" i="3" s="1"/>
  <c r="D128" i="3" s="1"/>
  <c r="I128" i="3" l="1"/>
  <c r="K128" i="3" s="1"/>
  <c r="F128" i="3"/>
  <c r="G128" i="3" l="1"/>
  <c r="H128" i="3" s="1"/>
  <c r="J128" i="3" s="1"/>
  <c r="D129" i="3" s="1"/>
  <c r="F129" i="3" l="1"/>
  <c r="I129" i="3"/>
  <c r="K129" i="3" s="1"/>
  <c r="G129" i="3" l="1"/>
  <c r="H129" i="3" s="1"/>
  <c r="J129" i="3" s="1"/>
  <c r="D130" i="3" s="1"/>
  <c r="I130" i="3" l="1"/>
  <c r="K130" i="3" s="1"/>
  <c r="F130" i="3"/>
  <c r="G130" i="3" l="1"/>
  <c r="H130" i="3" s="1"/>
  <c r="J130" i="3" s="1"/>
  <c r="D131" i="3" s="1"/>
  <c r="F131" i="3" l="1"/>
  <c r="I131" i="3"/>
  <c r="K131" i="3" s="1"/>
  <c r="G131" i="3" l="1"/>
  <c r="H131" i="3" s="1"/>
  <c r="J131" i="3" s="1"/>
  <c r="D132" i="3" s="1"/>
  <c r="I132" i="3" l="1"/>
  <c r="K132" i="3" s="1"/>
  <c r="F132" i="3"/>
  <c r="G132" i="3" l="1"/>
  <c r="H132" i="3" s="1"/>
  <c r="J132" i="3" s="1"/>
  <c r="D133" i="3" s="1"/>
  <c r="I133" i="3" l="1"/>
  <c r="K133" i="3" s="1"/>
  <c r="F133" i="3"/>
  <c r="G133" i="3" l="1"/>
  <c r="H133" i="3" s="1"/>
  <c r="J133" i="3" s="1"/>
  <c r="D134" i="3" s="1"/>
  <c r="I134" i="3" l="1"/>
  <c r="K134" i="3" s="1"/>
  <c r="F134" i="3"/>
  <c r="G134" i="3" l="1"/>
  <c r="H134" i="3" s="1"/>
  <c r="J134" i="3" s="1"/>
  <c r="D135" i="3" s="1"/>
  <c r="F135" i="3" l="1"/>
  <c r="I135" i="3"/>
  <c r="K135" i="3" s="1"/>
  <c r="G135" i="3" l="1"/>
  <c r="H135" i="3" s="1"/>
  <c r="J135" i="3" s="1"/>
  <c r="D136" i="3" s="1"/>
  <c r="F136" i="3" l="1"/>
  <c r="I136" i="3"/>
  <c r="K136" i="3" s="1"/>
  <c r="G136" i="3" l="1"/>
  <c r="H136" i="3" s="1"/>
  <c r="J136" i="3" s="1"/>
  <c r="D137" i="3" s="1"/>
  <c r="F137" i="3" l="1"/>
  <c r="I137" i="3"/>
  <c r="K137" i="3" s="1"/>
  <c r="G137" i="3" l="1"/>
  <c r="H137" i="3" s="1"/>
  <c r="J137" i="3" s="1"/>
  <c r="D138" i="3" s="1"/>
  <c r="I138" i="3" l="1"/>
  <c r="K138" i="3" s="1"/>
  <c r="F138" i="3"/>
  <c r="G138" i="3" l="1"/>
  <c r="H138" i="3" s="1"/>
  <c r="J138" i="3" s="1"/>
  <c r="D139" i="3" s="1"/>
  <c r="I139" i="3" l="1"/>
  <c r="K139" i="3" s="1"/>
  <c r="F139" i="3"/>
  <c r="G139" i="3" l="1"/>
  <c r="H139" i="3" s="1"/>
  <c r="J139" i="3" s="1"/>
  <c r="D140" i="3" s="1"/>
  <c r="I140" i="3" l="1"/>
  <c r="K140" i="3" s="1"/>
  <c r="F140" i="3"/>
  <c r="G140" i="3" l="1"/>
  <c r="H140" i="3" s="1"/>
  <c r="J140" i="3" s="1"/>
  <c r="D141" i="3" s="1"/>
  <c r="F141" i="3" l="1"/>
  <c r="I141" i="3"/>
  <c r="K141" i="3" s="1"/>
  <c r="G141" i="3" l="1"/>
  <c r="H141" i="3" s="1"/>
  <c r="J141" i="3" s="1"/>
  <c r="D142" i="3" s="1"/>
  <c r="I142" i="3" l="1"/>
  <c r="K142" i="3" s="1"/>
  <c r="F142" i="3"/>
  <c r="G142" i="3" l="1"/>
  <c r="H142" i="3" s="1"/>
  <c r="J142" i="3" s="1"/>
  <c r="D143" i="3" s="1"/>
  <c r="I143" i="3" l="1"/>
  <c r="K143" i="3" s="1"/>
  <c r="F143" i="3"/>
  <c r="G143" i="3" l="1"/>
  <c r="H143" i="3" s="1"/>
  <c r="J143" i="3" s="1"/>
  <c r="D144" i="3" s="1"/>
  <c r="I144" i="3" l="1"/>
  <c r="K144" i="3" s="1"/>
  <c r="F144" i="3"/>
  <c r="G144" i="3" l="1"/>
  <c r="H144" i="3" s="1"/>
  <c r="J144" i="3" s="1"/>
  <c r="D145" i="3" s="1"/>
  <c r="I145" i="3" l="1"/>
  <c r="K145" i="3" s="1"/>
  <c r="F145" i="3"/>
  <c r="G145" i="3" l="1"/>
  <c r="H145" i="3" s="1"/>
  <c r="J145" i="3" s="1"/>
  <c r="D146" i="3" s="1"/>
  <c r="I146" i="3" l="1"/>
  <c r="K146" i="3" s="1"/>
  <c r="F146" i="3"/>
  <c r="G146" i="3" l="1"/>
  <c r="H146" i="3" s="1"/>
  <c r="J146" i="3" s="1"/>
  <c r="D147" i="3" s="1"/>
  <c r="I147" i="3" l="1"/>
  <c r="K147" i="3" s="1"/>
  <c r="F147" i="3"/>
  <c r="G147" i="3" l="1"/>
  <c r="H147" i="3" s="1"/>
  <c r="J147" i="3" s="1"/>
  <c r="D148" i="3" s="1"/>
  <c r="I148" i="3" l="1"/>
  <c r="K148" i="3" s="1"/>
  <c r="F148" i="3"/>
  <c r="G148" i="3" l="1"/>
  <c r="H148" i="3" s="1"/>
  <c r="J148" i="3" s="1"/>
  <c r="D149" i="3" s="1"/>
  <c r="I149" i="3" l="1"/>
  <c r="K149" i="3" s="1"/>
  <c r="F149" i="3"/>
  <c r="G149" i="3" l="1"/>
  <c r="H149" i="3" s="1"/>
  <c r="J149" i="3" s="1"/>
  <c r="D150" i="3" s="1"/>
  <c r="I150" i="3" l="1"/>
  <c r="K150" i="3" s="1"/>
  <c r="F150" i="3"/>
  <c r="G150" i="3" l="1"/>
  <c r="H150" i="3" s="1"/>
  <c r="J150" i="3" s="1"/>
  <c r="D151" i="3" s="1"/>
  <c r="I151" i="3" l="1"/>
  <c r="K151" i="3" s="1"/>
  <c r="F151" i="3"/>
  <c r="G151" i="3" l="1"/>
  <c r="H151" i="3" s="1"/>
  <c r="J151" i="3" s="1"/>
  <c r="D152" i="3" s="1"/>
  <c r="I152" i="3" l="1"/>
  <c r="K152" i="3" s="1"/>
  <c r="F152" i="3"/>
  <c r="G152" i="3" l="1"/>
  <c r="H152" i="3" s="1"/>
  <c r="J152" i="3" s="1"/>
  <c r="D153" i="3" s="1"/>
  <c r="I153" i="3" l="1"/>
  <c r="K153" i="3" s="1"/>
  <c r="F153" i="3"/>
  <c r="G153" i="3" l="1"/>
  <c r="H153" i="3" s="1"/>
  <c r="J153" i="3" s="1"/>
  <c r="D154" i="3" s="1"/>
  <c r="I154" i="3" l="1"/>
  <c r="K154" i="3" s="1"/>
  <c r="F154" i="3"/>
  <c r="G154" i="3" l="1"/>
  <c r="H154" i="3" s="1"/>
  <c r="J154" i="3" s="1"/>
  <c r="D155" i="3" s="1"/>
  <c r="I155" i="3" l="1"/>
  <c r="K155" i="3" s="1"/>
  <c r="F155" i="3"/>
  <c r="G155" i="3" l="1"/>
  <c r="H155" i="3" s="1"/>
  <c r="J155" i="3" s="1"/>
  <c r="D156" i="3" s="1"/>
  <c r="I156" i="3" l="1"/>
  <c r="K156" i="3" s="1"/>
  <c r="F156" i="3"/>
  <c r="G156" i="3" l="1"/>
  <c r="H156" i="3" s="1"/>
  <c r="J156" i="3" s="1"/>
  <c r="D157" i="3" s="1"/>
  <c r="I157" i="3" l="1"/>
  <c r="K157" i="3" s="1"/>
  <c r="F157" i="3"/>
  <c r="G157" i="3" l="1"/>
  <c r="H157" i="3" s="1"/>
  <c r="J157" i="3" s="1"/>
  <c r="D158" i="3" s="1"/>
  <c r="I158" i="3" l="1"/>
  <c r="K158" i="3" s="1"/>
  <c r="F158" i="3"/>
  <c r="G158" i="3" l="1"/>
  <c r="H158" i="3" s="1"/>
  <c r="J158" i="3" s="1"/>
  <c r="D159" i="3" s="1"/>
  <c r="I159" i="3" l="1"/>
  <c r="K159" i="3" s="1"/>
  <c r="F159" i="3"/>
  <c r="G159" i="3" l="1"/>
  <c r="H159" i="3" s="1"/>
  <c r="J159" i="3" s="1"/>
  <c r="D160" i="3" s="1"/>
  <c r="I160" i="3" l="1"/>
  <c r="K160" i="3" s="1"/>
  <c r="F160" i="3"/>
  <c r="G160" i="3" l="1"/>
  <c r="H160" i="3" s="1"/>
  <c r="J160" i="3" s="1"/>
  <c r="D161" i="3" s="1"/>
  <c r="I161" i="3" l="1"/>
  <c r="K161" i="3" s="1"/>
  <c r="F161" i="3"/>
  <c r="G161" i="3" l="1"/>
  <c r="H161" i="3" s="1"/>
  <c r="J161" i="3" s="1"/>
  <c r="D162" i="3" s="1"/>
  <c r="I162" i="3" l="1"/>
  <c r="K162" i="3" s="1"/>
  <c r="F162" i="3"/>
  <c r="G162" i="3" l="1"/>
  <c r="H162" i="3" s="1"/>
  <c r="J162" i="3" s="1"/>
  <c r="D163" i="3" s="1"/>
  <c r="I163" i="3" l="1"/>
  <c r="K163" i="3" s="1"/>
  <c r="F163" i="3"/>
  <c r="G163" i="3" l="1"/>
  <c r="H163" i="3" s="1"/>
  <c r="J163" i="3" s="1"/>
  <c r="D164" i="3" s="1"/>
  <c r="I164" i="3" l="1"/>
  <c r="K164" i="3" s="1"/>
  <c r="F164" i="3"/>
  <c r="G164" i="3" l="1"/>
  <c r="H164" i="3" s="1"/>
  <c r="J164" i="3" s="1"/>
  <c r="D165" i="3" s="1"/>
  <c r="F165" i="3" l="1"/>
  <c r="I165" i="3"/>
  <c r="K165" i="3" s="1"/>
  <c r="G165" i="3" l="1"/>
  <c r="H165" i="3" s="1"/>
  <c r="J165" i="3" s="1"/>
  <c r="D166" i="3" s="1"/>
  <c r="F166" i="3" l="1"/>
  <c r="I166" i="3"/>
  <c r="K166" i="3" s="1"/>
  <c r="G166" i="3" l="1"/>
  <c r="H166" i="3" s="1"/>
  <c r="J166" i="3" s="1"/>
  <c r="D167" i="3" s="1"/>
  <c r="I167" i="3" l="1"/>
  <c r="K167" i="3" s="1"/>
  <c r="F167" i="3"/>
  <c r="G167" i="3" l="1"/>
  <c r="H167" i="3" s="1"/>
  <c r="J167" i="3" s="1"/>
  <c r="D168" i="3" s="1"/>
  <c r="I168" i="3" l="1"/>
  <c r="K168" i="3" s="1"/>
  <c r="F168" i="3"/>
  <c r="G168" i="3" l="1"/>
  <c r="H168" i="3" s="1"/>
  <c r="J168" i="3" s="1"/>
  <c r="D169" i="3" s="1"/>
  <c r="I169" i="3" l="1"/>
  <c r="K169" i="3" s="1"/>
  <c r="F169" i="3"/>
  <c r="G169" i="3" l="1"/>
  <c r="H169" i="3" s="1"/>
  <c r="J169" i="3" s="1"/>
  <c r="D170" i="3" s="1"/>
  <c r="I170" i="3" l="1"/>
  <c r="K170" i="3" s="1"/>
  <c r="F170" i="3"/>
  <c r="G170" i="3" l="1"/>
  <c r="H170" i="3" s="1"/>
  <c r="J170" i="3" s="1"/>
  <c r="D171" i="3" s="1"/>
  <c r="F171" i="3" l="1"/>
  <c r="I171" i="3"/>
  <c r="K171" i="3" s="1"/>
  <c r="G171" i="3" l="1"/>
  <c r="H171" i="3" s="1"/>
  <c r="J171" i="3" s="1"/>
  <c r="D172" i="3" s="1"/>
  <c r="I172" i="3" l="1"/>
  <c r="K172" i="3" s="1"/>
  <c r="F172" i="3"/>
  <c r="G172" i="3" l="1"/>
  <c r="H172" i="3" s="1"/>
  <c r="J172" i="3" s="1"/>
  <c r="D173" i="3" s="1"/>
  <c r="F173" i="3" l="1"/>
  <c r="I173" i="3"/>
  <c r="K173" i="3" s="1"/>
  <c r="G173" i="3" l="1"/>
  <c r="H173" i="3" s="1"/>
  <c r="J173" i="3" s="1"/>
  <c r="D174" i="3" s="1"/>
  <c r="I174" i="3" l="1"/>
  <c r="K174" i="3" s="1"/>
  <c r="F174" i="3"/>
  <c r="G174" i="3" l="1"/>
  <c r="H174" i="3" s="1"/>
  <c r="J174" i="3" s="1"/>
  <c r="D175" i="3" s="1"/>
  <c r="I175" i="3" l="1"/>
  <c r="K175" i="3" s="1"/>
  <c r="F175" i="3"/>
  <c r="G175" i="3" l="1"/>
  <c r="H175" i="3" s="1"/>
  <c r="J175" i="3" s="1"/>
  <c r="D176" i="3" s="1"/>
  <c r="I176" i="3" l="1"/>
  <c r="K176" i="3" s="1"/>
  <c r="F176" i="3"/>
  <c r="G176" i="3" l="1"/>
  <c r="H176" i="3" s="1"/>
  <c r="J176" i="3" s="1"/>
  <c r="D177" i="3" s="1"/>
  <c r="I177" i="3" l="1"/>
  <c r="K177" i="3" s="1"/>
  <c r="F177" i="3"/>
  <c r="G177" i="3" l="1"/>
  <c r="H177" i="3" s="1"/>
  <c r="J177" i="3" s="1"/>
  <c r="D178" i="3" s="1"/>
  <c r="I178" i="3" l="1"/>
  <c r="K178" i="3" s="1"/>
  <c r="F178" i="3"/>
  <c r="G178" i="3" l="1"/>
  <c r="H178" i="3" s="1"/>
  <c r="J178" i="3" s="1"/>
  <c r="D179" i="3" s="1"/>
  <c r="F179" i="3" l="1"/>
  <c r="I179" i="3"/>
  <c r="K179" i="3" s="1"/>
  <c r="G179" i="3" l="1"/>
  <c r="H179" i="3" s="1"/>
  <c r="J179" i="3" s="1"/>
  <c r="D180" i="3" s="1"/>
  <c r="I180" i="3" l="1"/>
  <c r="K180" i="3" s="1"/>
  <c r="F180" i="3"/>
  <c r="G180" i="3" l="1"/>
  <c r="H180" i="3" s="1"/>
  <c r="J180" i="3" s="1"/>
  <c r="D181" i="3" s="1"/>
  <c r="I181" i="3" l="1"/>
  <c r="K181" i="3" s="1"/>
  <c r="F181" i="3"/>
  <c r="G181" i="3" l="1"/>
  <c r="H181" i="3" s="1"/>
  <c r="J181" i="3" s="1"/>
  <c r="D182" i="3" s="1"/>
  <c r="I182" i="3" l="1"/>
  <c r="K182" i="3" s="1"/>
  <c r="F182" i="3"/>
  <c r="G182" i="3" l="1"/>
  <c r="H182" i="3" s="1"/>
  <c r="J182" i="3" s="1"/>
  <c r="D183" i="3" s="1"/>
  <c r="I183" i="3" l="1"/>
  <c r="K183" i="3" s="1"/>
  <c r="F183" i="3"/>
  <c r="G183" i="3" l="1"/>
  <c r="H183" i="3" s="1"/>
  <c r="J183" i="3" s="1"/>
  <c r="D184" i="3" s="1"/>
  <c r="I184" i="3" l="1"/>
  <c r="K184" i="3" s="1"/>
  <c r="F184" i="3"/>
  <c r="G184" i="3" l="1"/>
  <c r="H184" i="3" s="1"/>
  <c r="J184" i="3" s="1"/>
  <c r="D185" i="3" s="1"/>
  <c r="I185" i="3" l="1"/>
  <c r="K185" i="3" s="1"/>
  <c r="F185" i="3"/>
  <c r="G185" i="3" l="1"/>
  <c r="H185" i="3" s="1"/>
  <c r="J185" i="3" s="1"/>
  <c r="D186" i="3" s="1"/>
  <c r="I186" i="3" l="1"/>
  <c r="K186" i="3" s="1"/>
  <c r="F186" i="3"/>
  <c r="G186" i="3" l="1"/>
  <c r="H186" i="3" s="1"/>
  <c r="J186" i="3" s="1"/>
  <c r="D187" i="3" s="1"/>
  <c r="F187" i="3" l="1"/>
  <c r="I187" i="3"/>
  <c r="K187" i="3" s="1"/>
  <c r="G187" i="3" l="1"/>
  <c r="H187" i="3" s="1"/>
  <c r="J187" i="3" s="1"/>
  <c r="D188" i="3" s="1"/>
  <c r="I188" i="3" l="1"/>
  <c r="K188" i="3" s="1"/>
  <c r="F188" i="3"/>
  <c r="G188" i="3" l="1"/>
  <c r="H188" i="3" s="1"/>
  <c r="J188" i="3" s="1"/>
  <c r="D189" i="3" s="1"/>
  <c r="F189" i="3" l="1"/>
  <c r="I189" i="3"/>
  <c r="K189" i="3" s="1"/>
  <c r="G189" i="3" l="1"/>
  <c r="H189" i="3" s="1"/>
  <c r="J189" i="3" s="1"/>
  <c r="D190" i="3" s="1"/>
  <c r="I190" i="3" l="1"/>
  <c r="K190" i="3" s="1"/>
  <c r="F190" i="3"/>
  <c r="G190" i="3" l="1"/>
  <c r="H190" i="3" s="1"/>
  <c r="J190" i="3" s="1"/>
  <c r="D191" i="3" s="1"/>
  <c r="I191" i="3" l="1"/>
  <c r="K191" i="3" s="1"/>
  <c r="F191" i="3"/>
  <c r="G191" i="3" l="1"/>
  <c r="H191" i="3" s="1"/>
  <c r="J191" i="3" s="1"/>
  <c r="D192" i="3" s="1"/>
  <c r="I192" i="3" l="1"/>
  <c r="K192" i="3" s="1"/>
  <c r="F192" i="3"/>
  <c r="G192" i="3" l="1"/>
  <c r="H192" i="3" s="1"/>
  <c r="J192" i="3" s="1"/>
  <c r="D193" i="3" s="1"/>
  <c r="F193" i="3" l="1"/>
  <c r="I193" i="3"/>
  <c r="K193" i="3" s="1"/>
  <c r="G193" i="3" l="1"/>
  <c r="H193" i="3" s="1"/>
  <c r="J193" i="3" s="1"/>
  <c r="D194" i="3" s="1"/>
  <c r="I194" i="3" l="1"/>
  <c r="K194" i="3" s="1"/>
  <c r="F194" i="3"/>
  <c r="G194" i="3" l="1"/>
  <c r="H194" i="3" s="1"/>
  <c r="J194" i="3" s="1"/>
  <c r="D195" i="3" s="1"/>
  <c r="F195" i="3" l="1"/>
  <c r="I195" i="3"/>
  <c r="K195" i="3" s="1"/>
  <c r="G195" i="3" l="1"/>
  <c r="H195" i="3" s="1"/>
  <c r="J195" i="3" s="1"/>
  <c r="D196" i="3" s="1"/>
  <c r="I196" i="3" l="1"/>
  <c r="K196" i="3" s="1"/>
  <c r="F196" i="3"/>
  <c r="G196" i="3" l="1"/>
  <c r="H196" i="3" s="1"/>
  <c r="J196" i="3" s="1"/>
  <c r="D197" i="3" s="1"/>
  <c r="I197" i="3" l="1"/>
  <c r="K197" i="3" s="1"/>
  <c r="F197" i="3"/>
  <c r="G197" i="3" l="1"/>
  <c r="H197" i="3" s="1"/>
  <c r="J197" i="3" s="1"/>
  <c r="D198" i="3" s="1"/>
  <c r="F198" i="3" l="1"/>
  <c r="I198" i="3"/>
  <c r="K198" i="3" s="1"/>
  <c r="G198" i="3" l="1"/>
  <c r="H198" i="3" s="1"/>
  <c r="J198" i="3" s="1"/>
  <c r="D199" i="3" s="1"/>
  <c r="I199" i="3" l="1"/>
  <c r="K199" i="3" s="1"/>
  <c r="F199" i="3"/>
  <c r="G199" i="3" l="1"/>
  <c r="H199" i="3" s="1"/>
  <c r="J199" i="3" s="1"/>
  <c r="D200" i="3" s="1"/>
  <c r="I200" i="3" l="1"/>
  <c r="K200" i="3" s="1"/>
  <c r="F200" i="3"/>
  <c r="G200" i="3" l="1"/>
  <c r="H200" i="3" s="1"/>
  <c r="J200" i="3" s="1"/>
  <c r="D201" i="3" s="1"/>
  <c r="I201" i="3" l="1"/>
  <c r="K201" i="3" s="1"/>
  <c r="F201" i="3"/>
  <c r="G201" i="3" l="1"/>
  <c r="H201" i="3" s="1"/>
  <c r="J201" i="3" s="1"/>
  <c r="D202" i="3" s="1"/>
  <c r="I202" i="3" l="1"/>
  <c r="K202" i="3" s="1"/>
  <c r="F202" i="3"/>
  <c r="G202" i="3" l="1"/>
  <c r="H202" i="3" s="1"/>
  <c r="J202" i="3" s="1"/>
  <c r="D203" i="3" s="1"/>
  <c r="I203" i="3" l="1"/>
  <c r="K203" i="3" s="1"/>
  <c r="F203" i="3"/>
  <c r="G203" i="3" l="1"/>
  <c r="H203" i="3" s="1"/>
  <c r="J203" i="3" s="1"/>
  <c r="D204" i="3" s="1"/>
  <c r="F204" i="3" l="1"/>
  <c r="I204" i="3"/>
  <c r="K204" i="3" s="1"/>
  <c r="G204" i="3" l="1"/>
  <c r="H204" i="3" s="1"/>
  <c r="J204" i="3" s="1"/>
  <c r="D205" i="3" s="1"/>
  <c r="I205" i="3" l="1"/>
  <c r="K205" i="3" s="1"/>
  <c r="F205" i="3"/>
  <c r="G205" i="3" l="1"/>
  <c r="H205" i="3" s="1"/>
  <c r="J205" i="3" s="1"/>
  <c r="D206" i="3" s="1"/>
  <c r="I206" i="3" l="1"/>
  <c r="K206" i="3" s="1"/>
  <c r="F206" i="3"/>
  <c r="G206" i="3" l="1"/>
  <c r="H206" i="3" s="1"/>
  <c r="J206" i="3" s="1"/>
  <c r="D207" i="3" s="1"/>
  <c r="I207" i="3" l="1"/>
  <c r="K207" i="3" s="1"/>
  <c r="F207" i="3"/>
  <c r="G207" i="3" l="1"/>
  <c r="H207" i="3" s="1"/>
  <c r="J207" i="3" s="1"/>
  <c r="D208" i="3" s="1"/>
  <c r="I208" i="3" l="1"/>
  <c r="K208" i="3" s="1"/>
  <c r="F208" i="3"/>
  <c r="G208" i="3" l="1"/>
  <c r="H208" i="3" s="1"/>
  <c r="J208" i="3" s="1"/>
  <c r="D209" i="3" s="1"/>
  <c r="I209" i="3" l="1"/>
  <c r="K209" i="3" s="1"/>
  <c r="F209" i="3"/>
  <c r="G209" i="3" l="1"/>
  <c r="H209" i="3" s="1"/>
  <c r="J209" i="3" s="1"/>
  <c r="D210" i="3" s="1"/>
  <c r="I210" i="3" l="1"/>
  <c r="K210" i="3" s="1"/>
  <c r="F210" i="3"/>
  <c r="G210" i="3" l="1"/>
  <c r="H210" i="3" s="1"/>
  <c r="J210" i="3" s="1"/>
  <c r="D211" i="3" s="1"/>
  <c r="I211" i="3" l="1"/>
  <c r="K211" i="3" s="1"/>
  <c r="F211" i="3"/>
  <c r="G211" i="3" l="1"/>
  <c r="H211" i="3" s="1"/>
  <c r="J211" i="3" s="1"/>
  <c r="D212" i="3" s="1"/>
  <c r="I212" i="3" l="1"/>
  <c r="K212" i="3" s="1"/>
  <c r="F212" i="3"/>
  <c r="G212" i="3" l="1"/>
  <c r="H212" i="3" s="1"/>
  <c r="J212" i="3" s="1"/>
  <c r="D213" i="3" s="1"/>
  <c r="F213" i="3" l="1"/>
  <c r="I213" i="3"/>
  <c r="K213" i="3" s="1"/>
  <c r="G213" i="3" l="1"/>
  <c r="H213" i="3" s="1"/>
  <c r="J213" i="3" s="1"/>
  <c r="D214" i="3" s="1"/>
  <c r="F214" i="3" l="1"/>
  <c r="I214" i="3"/>
  <c r="K214" i="3" s="1"/>
  <c r="G214" i="3" l="1"/>
  <c r="H214" i="3" s="1"/>
  <c r="J214" i="3" s="1"/>
  <c r="D215" i="3" s="1"/>
  <c r="I215" i="3" l="1"/>
  <c r="K215" i="3" s="1"/>
  <c r="F215" i="3"/>
  <c r="G215" i="3" l="1"/>
  <c r="H215" i="3" s="1"/>
  <c r="J215" i="3" s="1"/>
  <c r="D216" i="3" s="1"/>
  <c r="I216" i="3" l="1"/>
  <c r="K216" i="3" s="1"/>
  <c r="F216" i="3"/>
  <c r="G216" i="3" l="1"/>
  <c r="H216" i="3" s="1"/>
  <c r="J216" i="3" s="1"/>
  <c r="D217" i="3" s="1"/>
  <c r="I217" i="3" l="1"/>
  <c r="K217" i="3" s="1"/>
  <c r="F217" i="3"/>
  <c r="G217" i="3" l="1"/>
  <c r="H217" i="3" s="1"/>
  <c r="J217" i="3" s="1"/>
  <c r="D218" i="3" s="1"/>
  <c r="I218" i="3" l="1"/>
  <c r="K218" i="3" s="1"/>
  <c r="F218" i="3"/>
  <c r="G218" i="3" l="1"/>
  <c r="H218" i="3" s="1"/>
  <c r="J218" i="3" s="1"/>
  <c r="D219" i="3" s="1"/>
  <c r="I219" i="3" l="1"/>
  <c r="K219" i="3" s="1"/>
  <c r="F219" i="3"/>
  <c r="G219" i="3" l="1"/>
  <c r="H219" i="3" s="1"/>
  <c r="J219" i="3" s="1"/>
  <c r="D220" i="3" s="1"/>
  <c r="I220" i="3" l="1"/>
  <c r="K220" i="3" s="1"/>
  <c r="F220" i="3"/>
  <c r="G220" i="3" l="1"/>
  <c r="H220" i="3" s="1"/>
  <c r="J220" i="3" s="1"/>
  <c r="D221" i="3" s="1"/>
  <c r="I221" i="3" l="1"/>
  <c r="K221" i="3" s="1"/>
  <c r="F221" i="3"/>
  <c r="G221" i="3" l="1"/>
  <c r="H221" i="3" s="1"/>
  <c r="J221" i="3" s="1"/>
  <c r="D222" i="3" s="1"/>
  <c r="I222" i="3" l="1"/>
  <c r="K222" i="3" s="1"/>
  <c r="F222" i="3"/>
  <c r="G222" i="3" l="1"/>
  <c r="H222" i="3" s="1"/>
  <c r="J222" i="3" s="1"/>
  <c r="D223" i="3" s="1"/>
  <c r="I223" i="3" l="1"/>
  <c r="K223" i="3" s="1"/>
  <c r="F223" i="3"/>
  <c r="G223" i="3" l="1"/>
  <c r="H223" i="3" s="1"/>
  <c r="J223" i="3" s="1"/>
  <c r="D224" i="3" s="1"/>
  <c r="I224" i="3" l="1"/>
  <c r="K224" i="3" s="1"/>
  <c r="F224" i="3"/>
  <c r="G224" i="3" l="1"/>
  <c r="H224" i="3" s="1"/>
  <c r="J224" i="3" s="1"/>
  <c r="D225" i="3" s="1"/>
  <c r="I225" i="3" l="1"/>
  <c r="K225" i="3" s="1"/>
  <c r="F225" i="3"/>
  <c r="G225" i="3" l="1"/>
  <c r="H225" i="3" s="1"/>
  <c r="J225" i="3" s="1"/>
  <c r="D226" i="3" s="1"/>
  <c r="I226" i="3" l="1"/>
  <c r="K226" i="3" s="1"/>
  <c r="F226" i="3"/>
  <c r="G226" i="3" l="1"/>
  <c r="H226" i="3" s="1"/>
  <c r="J226" i="3" s="1"/>
  <c r="D227" i="3" s="1"/>
  <c r="I227" i="3" l="1"/>
  <c r="K227" i="3" s="1"/>
  <c r="F227" i="3"/>
  <c r="G227" i="3" l="1"/>
  <c r="H227" i="3" s="1"/>
  <c r="J227" i="3" s="1"/>
  <c r="D228" i="3" s="1"/>
  <c r="F228" i="3" l="1"/>
  <c r="I228" i="3"/>
  <c r="K228" i="3" s="1"/>
  <c r="G228" i="3" l="1"/>
  <c r="H228" i="3" s="1"/>
  <c r="J228" i="3" s="1"/>
  <c r="D229" i="3" s="1"/>
  <c r="I229" i="3" l="1"/>
  <c r="K229" i="3" s="1"/>
  <c r="F229" i="3"/>
  <c r="G229" i="3" l="1"/>
  <c r="H229" i="3" s="1"/>
  <c r="J229" i="3" s="1"/>
  <c r="D230" i="3" s="1"/>
  <c r="F230" i="3" l="1"/>
  <c r="I230" i="3"/>
  <c r="K230" i="3" s="1"/>
  <c r="G230" i="3" l="1"/>
  <c r="H230" i="3" s="1"/>
  <c r="J230" i="3" s="1"/>
  <c r="D231" i="3" s="1"/>
  <c r="I231" i="3" l="1"/>
  <c r="K231" i="3" s="1"/>
  <c r="F231" i="3"/>
  <c r="G231" i="3" l="1"/>
  <c r="H231" i="3" s="1"/>
  <c r="J231" i="3" s="1"/>
  <c r="D232" i="3" s="1"/>
  <c r="I232" i="3" l="1"/>
  <c r="K232" i="3" s="1"/>
  <c r="F232" i="3"/>
  <c r="G232" i="3" l="1"/>
  <c r="H232" i="3" s="1"/>
  <c r="J232" i="3" s="1"/>
  <c r="D233" i="3" s="1"/>
  <c r="I233" i="3" l="1"/>
  <c r="K233" i="3" s="1"/>
  <c r="F233" i="3"/>
  <c r="G233" i="3" l="1"/>
  <c r="H233" i="3" s="1"/>
  <c r="J233" i="3" s="1"/>
  <c r="D234" i="3" s="1"/>
  <c r="I234" i="3" l="1"/>
  <c r="K234" i="3" s="1"/>
  <c r="F234" i="3"/>
  <c r="G234" i="3" l="1"/>
  <c r="H234" i="3" s="1"/>
  <c r="J234" i="3" s="1"/>
  <c r="D235" i="3" s="1"/>
  <c r="F235" i="3" l="1"/>
  <c r="I235" i="3"/>
  <c r="K235" i="3" s="1"/>
  <c r="G235" i="3" l="1"/>
  <c r="H235" i="3" s="1"/>
  <c r="J235" i="3" s="1"/>
  <c r="D236" i="3" s="1"/>
  <c r="I236" i="3" l="1"/>
  <c r="K236" i="3" s="1"/>
  <c r="F236" i="3"/>
  <c r="G236" i="3" l="1"/>
  <c r="H236" i="3" s="1"/>
  <c r="J236" i="3" s="1"/>
  <c r="D237" i="3" s="1"/>
  <c r="I237" i="3" l="1"/>
  <c r="K237" i="3" s="1"/>
  <c r="F237" i="3"/>
  <c r="G237" i="3" l="1"/>
  <c r="H237" i="3" s="1"/>
  <c r="J237" i="3" s="1"/>
  <c r="D238" i="3" s="1"/>
  <c r="I238" i="3" l="1"/>
  <c r="K238" i="3" s="1"/>
  <c r="F238" i="3"/>
  <c r="G238" i="3" l="1"/>
  <c r="H238" i="3" s="1"/>
  <c r="J238" i="3" s="1"/>
  <c r="D239" i="3" s="1"/>
  <c r="I239" i="3" l="1"/>
  <c r="K239" i="3" s="1"/>
  <c r="F239" i="3"/>
  <c r="G239" i="3" l="1"/>
  <c r="H239" i="3" s="1"/>
  <c r="J239" i="3" s="1"/>
  <c r="D240" i="3" s="1"/>
  <c r="I240" i="3" l="1"/>
  <c r="K240" i="3" s="1"/>
  <c r="F240" i="3"/>
  <c r="G240" i="3" l="1"/>
  <c r="H240" i="3" s="1"/>
  <c r="J240" i="3" s="1"/>
  <c r="D241" i="3" s="1"/>
  <c r="I241" i="3" l="1"/>
  <c r="K241" i="3" s="1"/>
  <c r="F241" i="3"/>
  <c r="G241" i="3" l="1"/>
  <c r="H241" i="3" s="1"/>
  <c r="J241" i="3" s="1"/>
  <c r="D242" i="3" s="1"/>
  <c r="I242" i="3" l="1"/>
  <c r="K242" i="3" s="1"/>
  <c r="F242" i="3"/>
  <c r="G242" i="3" l="1"/>
  <c r="H242" i="3" s="1"/>
  <c r="J242" i="3" s="1"/>
  <c r="D243" i="3" s="1"/>
  <c r="I243" i="3" l="1"/>
  <c r="K243" i="3" s="1"/>
  <c r="F243" i="3"/>
  <c r="G243" i="3" l="1"/>
  <c r="H243" i="3" s="1"/>
  <c r="J243" i="3" s="1"/>
  <c r="D244" i="3" s="1"/>
  <c r="I244" i="3" l="1"/>
  <c r="K244" i="3" s="1"/>
  <c r="F244" i="3"/>
  <c r="G244" i="3" l="1"/>
  <c r="H244" i="3" s="1"/>
  <c r="J244" i="3" s="1"/>
  <c r="D245" i="3" s="1"/>
  <c r="I245" i="3" l="1"/>
  <c r="K245" i="3" s="1"/>
  <c r="F245" i="3"/>
  <c r="G245" i="3" l="1"/>
  <c r="H245" i="3" s="1"/>
  <c r="J245" i="3" s="1"/>
  <c r="D246" i="3" s="1"/>
  <c r="I246" i="3" l="1"/>
  <c r="K246" i="3" s="1"/>
  <c r="F246" i="3"/>
  <c r="G246" i="3" l="1"/>
  <c r="H246" i="3" s="1"/>
  <c r="J246" i="3" s="1"/>
  <c r="D247" i="3" s="1"/>
  <c r="F247" i="3" l="1"/>
  <c r="I247" i="3"/>
  <c r="K247" i="3" s="1"/>
  <c r="G247" i="3" l="1"/>
  <c r="H247" i="3" s="1"/>
  <c r="J247" i="3" s="1"/>
  <c r="D248" i="3" s="1"/>
  <c r="I248" i="3" l="1"/>
  <c r="K248" i="3" s="1"/>
  <c r="F248" i="3"/>
  <c r="G248" i="3" l="1"/>
  <c r="H248" i="3" s="1"/>
  <c r="J248" i="3" s="1"/>
  <c r="D249" i="3" s="1"/>
  <c r="I249" i="3" l="1"/>
  <c r="K249" i="3" s="1"/>
  <c r="F249" i="3"/>
  <c r="G249" i="3" l="1"/>
  <c r="H249" i="3" s="1"/>
  <c r="J249" i="3" s="1"/>
  <c r="D250" i="3" s="1"/>
  <c r="I250" i="3" l="1"/>
  <c r="K250" i="3" s="1"/>
  <c r="F250" i="3"/>
  <c r="G250" i="3" l="1"/>
  <c r="H250" i="3" s="1"/>
  <c r="J250" i="3" s="1"/>
  <c r="D251" i="3" s="1"/>
  <c r="I251" i="3" l="1"/>
  <c r="K251" i="3" s="1"/>
  <c r="F251" i="3"/>
  <c r="G251" i="3" l="1"/>
  <c r="H251" i="3" s="1"/>
  <c r="J251" i="3" s="1"/>
  <c r="D252" i="3" s="1"/>
  <c r="I252" i="3" l="1"/>
  <c r="K252" i="3" s="1"/>
  <c r="F252" i="3"/>
  <c r="G252" i="3" l="1"/>
  <c r="H252" i="3" s="1"/>
  <c r="J252" i="3" s="1"/>
  <c r="D253" i="3" s="1"/>
  <c r="I253" i="3" l="1"/>
  <c r="F253" i="3"/>
  <c r="G253" i="3" l="1"/>
  <c r="H253" i="3" s="1"/>
  <c r="J253" i="3" s="1"/>
  <c r="I7" i="3" s="1"/>
  <c r="I8" i="3"/>
  <c r="K253" i="3"/>
  <c r="I9" i="3"/>
</calcChain>
</file>

<file path=xl/sharedStrings.xml><?xml version="1.0" encoding="utf-8"?>
<sst xmlns="http://schemas.openxmlformats.org/spreadsheetml/2006/main" count="26" uniqueCount="25">
  <si>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</si>
  <si>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</si>
  <si>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</si>
  <si>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</si>
  <si>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</si>
  <si>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</si>
  <si>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</si>
  <si>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</si>
  <si>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</si>
  <si>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</si>
  <si>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</si>
  <si>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</si>
  <si>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</si>
  <si>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Payment number</t>
  </si>
  <si>
    <t>Payment
date</t>
  </si>
  <si>
    <t>Beginning
balance</t>
  </si>
  <si>
    <t>Extra
payment</t>
  </si>
  <si>
    <t>Total
payment</t>
  </si>
  <si>
    <t>Principal</t>
  </si>
  <si>
    <t>Interest</t>
  </si>
  <si>
    <t>Ending
balance</t>
  </si>
  <si>
    <t>Cumulative
interest</t>
  </si>
  <si>
    <t xml:space="preserve"> </t>
  </si>
  <si>
    <t>Solar &amp; Energy Efficient Loan Amortization Schedule</t>
  </si>
  <si>
    <r>
      <t xml:space="preserve">Please Note: </t>
    </r>
    <r>
      <rPr>
        <sz val="11"/>
        <rFont val="Calibri"/>
        <family val="2"/>
        <scheme val="minor"/>
      </rPr>
      <t>The Solar &amp; Energy Efficient Loan Calculator examples are for illustrative purposes only and do not represent actual loan terms. The calculator is provided as a self-service tool, and Wheelhouse Credit Union does not guarantee the accuracy or applicability of the results to your specific circumstances. Additional or extra payments, including lump-sum or accelerated payments, may impact loan balance, payment amount, and amortization and may not be reflected in the calculator output. Programs, rates, terms, conditions, and services are subject to change without notice. All loans are subject to credit approval and applicable underwriting guidelines.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</si>
</sst>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7" x14ac:knownFonts="1">
    <font>
      <sz val="11"/>
      <name val="Calibri"/>
      <family val="2"/>
      <scheme val="minor"/>
    </font>
    <font>
      <b/>
      <sz val="11"/>
      <color theme="3"/>
      <name val="Calibri"/>
      <family val="2"/>
      <scheme val="minor"/>
    </font>
    <font>
      <sz val="11"/>
      <color theme="1" tint="0.24994659260841701"/>
      <name val="Calibri"/>
      <family val="2"/>
      <scheme val="minor"/>
    </font>
    <font>
      <i/>
      <sz val="11"/>
      <color theme="1" tint="0.34998626667073579"/>
      <name val="Calibri"/>
      <family val="2"/>
      <scheme val="minor"/>
    </font>
    <font>
      <sz val="11"/>
      <name val="Calibri"/>
      <family val="2"/>
      <scheme val="minor"/>
    </font>
    <font>
      <b/>
      <sz val="11"/>
      <color theme="0"/>
      <name val="Calibri"/>
      <family val="2"/>
      <scheme val="minor"/>
    </font>
    <font>
      <b/>
      <sz val="16"/>
      <color theme="1" tint="0.24994659260841701"/>
      <name val="Calibri"/>
      <family val="2"/>
    </font>
    <font>
      <sz val="11"/>
      <name val="Calibri"/>
      <family val="2"/>
    </font>
    <font>
      <sz val="11"/>
      <color theme="1" tint="0.24994659260841701"/>
      <name val="Calibri"/>
      <family val="2"/>
    </font>
    <font>
      <b/>
      <sz val="16"/>
      <color rgb="FF0070C0"/>
      <name val="Calibri"/>
      <family val="2"/>
    </font>
    <font>
      <b/>
      <sz val="14"/>
      <color theme="1" tint="0.24994659260841701"/>
      <name val="Calibri"/>
      <family val="2"/>
    </font>
    <font>
      <b/>
      <sz val="12"/>
      <color theme="3"/>
      <name val="Calibri"/>
      <family val="2"/>
    </font>
    <font>
      <i/>
      <sz val="11"/>
      <color theme="1"/>
      <name val="Calibri"/>
      <family val="2"/>
    </font>
    <font>
      <b/>
      <sz val="40"/>
      <color rgb="FF376B36"/>
      <name val="Calibri"/>
      <family val="2"/>
    </font>
    <font>
      <b/>
      <sz val="20"/>
      <color theme="4" tint="-0.499984740745262"/>
      <name val="Calibri"/>
      <family val="2"/>
    </font>
    <font>
      <b/>
      <sz val="12"/>
      <color theme="1" tint="0.249977111117893"/>
      <name val="Calibri"/>
      <family val="2"/>
    </font>
    <font>
      <sz val="12"/>
      <name val="Calibri"/>
      <family val="2"/>
      <scheme val="minor"/>
    </font>
    <font>
      <b/>
      <sz val="20"/>
      <color theme="4" tint="-0.499984740745262"/>
      <name val="Calibri"/>
      <family val="2"/>
      <scheme val="major"/>
    </font>
    <font>
      <b/>
      <sz val="40"/>
      <color rgb="FF376B36"/>
      <name val="Calibri"/>
      <family val="2"/>
      <scheme val="major"/>
    </font>
    <font>
      <sz val="12"/>
      <color theme="1"/>
      <name val="Calibri"/>
      <family val="2"/>
      <scheme val="minor"/>
    </font>
    <font>
      <sz val="12"/>
      <color theme="1" tint="0.24994659260841701"/>
      <name val="Calibri"/>
      <family val="2"/>
      <scheme val="minor"/>
    </font>
    <font>
      <i/>
      <sz val="11"/>
      <color theme="1"/>
      <name val="Calibri"/>
      <family val="2"/>
      <scheme val="minor"/>
    </font>
    <font>
      <b/>
      <sz val="40"/>
      <color theme="4" tint="-0.499984740745262"/>
      <name val="Calibri"/>
      <family val="2"/>
      <scheme val="major"/>
    </font>
    <font>
      <b/>
      <sz val="14"/>
      <color theme="4" tint="-0.499984740745262"/>
      <name val="Calibri"/>
      <family val="2"/>
      <scheme val="minor"/>
    </font>
    <font>
      <sz val="14"/>
      <name val="Calibri"/>
      <family val="2"/>
      <scheme val="minor"/>
    </font>
    <font>
      <sz val="8"/>
      <name val="Calibri"/>
      <family val="2"/>
      <scheme val="minor"/>
    </font>
    <font>
      <b/>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E0F0E0"/>
        <bgColor indexed="64"/>
      </patternFill>
    </fill>
  </fills>
  <borders count="20">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thin">
        <color theme="2" tint="-9.9978637043366805E-2"/>
      </top>
      <bottom style="thin">
        <color theme="2" tint="-9.9978637043366805E-2"/>
      </bottom>
      <diagonal/>
    </border>
    <border>
      <left/>
      <right/>
      <top style="thin">
        <color rgb="FF376B36"/>
      </top>
      <bottom style="thin">
        <color theme="2" tint="-9.9978637043366805E-2"/>
      </bottom>
      <diagonal/>
    </border>
    <border>
      <left/>
      <right/>
      <top style="thin">
        <color theme="4" tint="-0.49998474074526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rgb="FF376B36"/>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4" tint="-0.499984740745262"/>
      </bottom>
      <diagonal/>
    </border>
    <border>
      <left style="thin">
        <color theme="0" tint="-0.14999847407452621"/>
      </left>
      <right/>
      <top style="thin">
        <color theme="2" tint="-9.9978637043366805E-2"/>
      </top>
      <bottom style="thin">
        <color theme="0" tint="-0.14999847407452621"/>
      </bottom>
      <diagonal/>
    </border>
    <border>
      <left style="thin">
        <color theme="0" tint="-0.14999847407452621"/>
      </left>
      <right/>
      <top style="thin">
        <color theme="2" tint="-9.9978637043366805E-2"/>
      </top>
      <bottom style="thin">
        <color theme="2" tint="-9.9978637043366805E-2"/>
      </bottom>
      <diagonal/>
    </border>
    <border>
      <left style="thin">
        <color theme="0" tint="-0.14999847407452621"/>
      </left>
      <right/>
      <top style="thin">
        <color theme="4" tint="-0.499984740745262"/>
      </top>
      <bottom style="thin">
        <color theme="2" tint="-9.9978637043366805E-2"/>
      </bottom>
      <diagonal/>
    </border>
    <border>
      <left/>
      <right style="thin">
        <color theme="0"/>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6" fillId="0" borderId="1" applyNumberFormat="0" applyFill="0" applyProtection="0">
      <alignment vertical="center"/>
    </xf>
    <xf numFmtId="0" fontId="10" fillId="0" borderId="2" applyNumberFormat="0" applyFill="0" applyProtection="0">
      <alignment vertical="center"/>
    </xf>
    <xf numFmtId="0" fontId="1" fillId="0" borderId="3" applyNumberFormat="0" applyFill="0" applyProtection="0">
      <alignment vertical="center"/>
    </xf>
    <xf numFmtId="0" fontId="2" fillId="2" borderId="4" applyNumberFormat="0" applyProtection="0">
      <alignment horizontal="right"/>
    </xf>
    <xf numFmtId="0" fontId="3" fillId="0" borderId="4" applyNumberFormat="0" applyProtection="0">
      <alignment vertical="center"/>
    </xf>
    <xf numFmtId="10" fontId="4" fillId="0" borderId="0" applyFont="0" applyFill="0" applyBorder="0" applyAlignment="0" applyProtection="0"/>
    <xf numFmtId="164" fontId="2" fillId="2" borderId="0" applyFont="0" applyFill="0" applyBorder="0" applyAlignment="0" applyProtection="0"/>
    <xf numFmtId="0" fontId="2" fillId="3" borderId="0" applyNumberFormat="0" applyFont="0" applyAlignment="0">
      <alignment horizontal="center" vertical="center" wrapText="1"/>
    </xf>
    <xf numFmtId="0" fontId="5" fillId="4" borderId="0" applyNumberFormat="0" applyBorder="0" applyProtection="0">
      <alignment vertical="center" wrapText="1"/>
    </xf>
    <xf numFmtId="1" fontId="2" fillId="3" borderId="0" applyFont="0" applyFill="0" applyBorder="0" applyAlignment="0"/>
    <xf numFmtId="14" fontId="2" fillId="0" borderId="0" applyFont="0" applyFill="0" applyBorder="0" applyAlignment="0"/>
    <xf numFmtId="164" fontId="2" fillId="2" borderId="0" applyFont="0" applyFill="0" applyBorder="0" applyProtection="0">
      <alignment horizontal="right" indent="2"/>
    </xf>
    <xf numFmtId="0" fontId="9" fillId="6" borderId="0" applyFill="0" applyBorder="0" applyProtection="0">
      <alignment horizontal="left" vertical="center" wrapText="1" indent="1"/>
    </xf>
    <xf numFmtId="0" fontId="11" fillId="0" borderId="5">
      <alignment vertical="center"/>
    </xf>
    <xf numFmtId="0" fontId="15" fillId="5" borderId="0" applyFill="0" applyProtection="0">
      <alignment horizontal="center" vertical="center" wrapText="1"/>
    </xf>
  </cellStyleXfs>
  <cellXfs count="51">
    <xf numFmtId="0" fontId="0" fillId="0" borderId="0" xfId="0"/>
    <xf numFmtId="0" fontId="7" fillId="0" borderId="0" xfId="0" applyFont="1"/>
    <xf numFmtId="0" fontId="10" fillId="0" borderId="0" xfId="2" applyBorder="1">
      <alignment vertical="center"/>
    </xf>
    <xf numFmtId="0" fontId="10" fillId="0" borderId="0" xfId="2" applyFill="1" applyBorder="1">
      <alignment vertical="center"/>
    </xf>
    <xf numFmtId="0" fontId="13" fillId="0" borderId="0" xfId="13" applyFont="1" applyFill="1" applyBorder="1" applyAlignment="1">
      <alignment vertical="center" wrapText="1"/>
    </xf>
    <xf numFmtId="164" fontId="16" fillId="0" borderId="0" xfId="12" applyFont="1" applyFill="1" applyBorder="1" applyAlignment="1">
      <alignment horizontal="right" vertical="center" indent="2"/>
    </xf>
    <xf numFmtId="0" fontId="12" fillId="0" borderId="0" xfId="5" applyFont="1" applyBorder="1">
      <alignment vertical="center"/>
    </xf>
    <xf numFmtId="14" fontId="8" fillId="0" borderId="0" xfId="11" applyFont="1" applyFill="1" applyBorder="1" applyAlignment="1">
      <alignment horizontal="right" indent="1"/>
    </xf>
    <xf numFmtId="14" fontId="16" fillId="0" borderId="0" xfId="11" applyFont="1" applyFill="1" applyBorder="1" applyAlignment="1">
      <alignment horizontal="center" vertical="center"/>
    </xf>
    <xf numFmtId="0" fontId="16" fillId="0" borderId="0" xfId="0" applyFont="1"/>
    <xf numFmtId="0" fontId="14" fillId="0" borderId="14" xfId="2" applyFont="1" applyBorder="1" applyAlignment="1">
      <alignment horizontal="left" vertical="center" indent="1"/>
    </xf>
    <xf numFmtId="0" fontId="10" fillId="0" borderId="14" xfId="2" applyBorder="1" applyAlignment="1">
      <alignment horizontal="left" vertical="center" indent="1"/>
    </xf>
    <xf numFmtId="0" fontId="17" fillId="0" borderId="14" xfId="2" applyFont="1" applyBorder="1" applyAlignment="1">
      <alignment horizontal="left" vertical="center" indent="1"/>
    </xf>
    <xf numFmtId="0" fontId="19" fillId="0" borderId="13" xfId="5" applyFont="1" applyBorder="1">
      <alignment vertical="center"/>
    </xf>
    <xf numFmtId="0" fontId="21" fillId="0" borderId="0" xfId="5" applyFont="1" applyBorder="1">
      <alignment vertical="center"/>
    </xf>
    <xf numFmtId="1" fontId="16" fillId="0" borderId="0" xfId="10" applyFont="1" applyFill="1" applyBorder="1" applyAlignment="1">
      <alignment horizontal="center" vertical="center"/>
    </xf>
    <xf numFmtId="0" fontId="19" fillId="5" borderId="6" xfId="5" applyFont="1" applyFill="1" applyBorder="1" applyAlignment="1">
      <alignment horizontal="left" vertical="center" indent="1"/>
    </xf>
    <xf numFmtId="0" fontId="19" fillId="0" borderId="5" xfId="5" applyFont="1" applyBorder="1" applyAlignment="1">
      <alignment horizontal="left" vertical="center" indent="1"/>
    </xf>
    <xf numFmtId="0" fontId="19" fillId="0" borderId="12" xfId="5" applyFont="1" applyBorder="1" applyAlignment="1">
      <alignment horizontal="left" vertical="center" indent="1"/>
    </xf>
    <xf numFmtId="0" fontId="19" fillId="0" borderId="8" xfId="5" applyFont="1" applyBorder="1" applyAlignment="1">
      <alignment horizontal="left" vertical="center" indent="1"/>
    </xf>
    <xf numFmtId="0" fontId="18" fillId="0" borderId="0" xfId="13" applyFont="1" applyFill="1" applyBorder="1" applyAlignment="1">
      <alignment vertical="center"/>
    </xf>
    <xf numFmtId="0" fontId="19" fillId="0" borderId="12" xfId="5" applyFont="1" applyBorder="1">
      <alignment vertical="center"/>
    </xf>
    <xf numFmtId="0" fontId="19" fillId="5" borderId="9" xfId="5" applyFont="1" applyFill="1" applyBorder="1">
      <alignment vertical="center"/>
    </xf>
    <xf numFmtId="0" fontId="19" fillId="0" borderId="10" xfId="5" applyFont="1" applyBorder="1">
      <alignment vertical="center"/>
    </xf>
    <xf numFmtId="0" fontId="19" fillId="0" borderId="11" xfId="5" applyFont="1" applyBorder="1">
      <alignment vertical="center"/>
    </xf>
    <xf numFmtId="1" fontId="16" fillId="0" borderId="0" xfId="10" applyFont="1" applyFill="1" applyAlignment="1">
      <alignment horizontal="center" vertical="center"/>
    </xf>
    <xf numFmtId="14" fontId="16" fillId="0" borderId="0" xfId="11" applyFont="1" applyFill="1" applyAlignment="1">
      <alignment horizontal="center" vertical="center"/>
    </xf>
    <xf numFmtId="164" fontId="16" fillId="0" borderId="0" xfId="12" applyFont="1" applyFill="1" applyAlignment="1">
      <alignment horizontal="right" vertical="center" indent="2"/>
    </xf>
    <xf numFmtId="0" fontId="16" fillId="0" borderId="0" xfId="0" applyFont="1" applyAlignment="1">
      <alignment horizontal="center" vertical="center"/>
    </xf>
    <xf numFmtId="0" fontId="16" fillId="0" borderId="0" xfId="0" applyFont="1" applyAlignment="1">
      <alignment horizontal="right" vertical="center" indent="2"/>
    </xf>
    <xf numFmtId="0" fontId="22" fillId="0" borderId="0" xfId="13" applyFont="1" applyFill="1" applyBorder="1" applyAlignment="1">
      <alignment vertical="center"/>
    </xf>
    <xf numFmtId="0" fontId="17" fillId="0" borderId="0" xfId="2" applyFont="1" applyFill="1" applyBorder="1" applyAlignment="1">
      <alignment horizontal="left" vertical="center" indent="1"/>
    </xf>
    <xf numFmtId="0" fontId="24" fillId="0" borderId="0" xfId="0" applyFont="1" applyAlignment="1">
      <alignment horizontal="center" vertical="center" wrapText="1"/>
    </xf>
    <xf numFmtId="0" fontId="0" fillId="0" borderId="0" xfId="0" applyAlignment="1">
      <alignment vertical="center"/>
    </xf>
    <xf numFmtId="164" fontId="20" fillId="7" borderId="6" xfId="7" applyFont="1" applyFill="1" applyBorder="1" applyAlignment="1">
      <alignment horizontal="right" vertical="center" indent="1"/>
    </xf>
    <xf numFmtId="10" fontId="20" fillId="7" borderId="5" xfId="6" applyFont="1" applyFill="1" applyBorder="1" applyAlignment="1">
      <alignment horizontal="right" vertical="center" indent="1"/>
    </xf>
    <xf numFmtId="1" fontId="20" fillId="7" borderId="5" xfId="10" applyFont="1" applyFill="1" applyBorder="1" applyAlignment="1">
      <alignment horizontal="right" vertical="center" indent="1"/>
    </xf>
    <xf numFmtId="14" fontId="20" fillId="7" borderId="8" xfId="11" applyFont="1" applyFill="1" applyBorder="1" applyAlignment="1">
      <alignment horizontal="right" vertical="center" indent="1"/>
    </xf>
    <xf numFmtId="164" fontId="19" fillId="7" borderId="0" xfId="7" applyFont="1" applyFill="1" applyBorder="1" applyAlignment="1">
      <alignment horizontal="right" vertical="center" indent="1"/>
    </xf>
    <xf numFmtId="0" fontId="26" fillId="0" borderId="19" xfId="0" applyFont="1" applyBorder="1" applyAlignment="1">
      <alignment horizontal="left" vertical="center" wrapText="1"/>
    </xf>
    <xf numFmtId="0" fontId="26" fillId="0" borderId="18" xfId="0" applyFont="1" applyBorder="1" applyAlignment="1">
      <alignment horizontal="left" vertical="center" wrapText="1"/>
    </xf>
    <xf numFmtId="164" fontId="20" fillId="0" borderId="17" xfId="8" applyNumberFormat="1" applyFont="1" applyFill="1" applyBorder="1" applyAlignment="1">
      <alignment horizontal="right" vertical="center" indent="1"/>
    </xf>
    <xf numFmtId="164" fontId="20" fillId="0" borderId="7" xfId="8" applyNumberFormat="1" applyFont="1" applyFill="1" applyBorder="1" applyAlignment="1">
      <alignment horizontal="right" vertical="center" indent="1"/>
    </xf>
    <xf numFmtId="1" fontId="20" fillId="0" borderId="16" xfId="10" applyFont="1" applyFill="1" applyBorder="1" applyAlignment="1">
      <alignment horizontal="right" vertical="center" indent="1"/>
    </xf>
    <xf numFmtId="1" fontId="20" fillId="0" borderId="5" xfId="10" applyFont="1" applyFill="1" applyBorder="1" applyAlignment="1">
      <alignment horizontal="right" vertical="center" indent="1"/>
    </xf>
    <xf numFmtId="164" fontId="20" fillId="0" borderId="16" xfId="8" applyNumberFormat="1" applyFont="1" applyFill="1" applyBorder="1" applyAlignment="1">
      <alignment horizontal="right" vertical="center" indent="1"/>
    </xf>
    <xf numFmtId="164" fontId="20" fillId="0" borderId="5" xfId="8" applyNumberFormat="1" applyFont="1" applyFill="1" applyBorder="1" applyAlignment="1">
      <alignment horizontal="right" vertical="center" indent="1"/>
    </xf>
    <xf numFmtId="0" fontId="23" fillId="0" borderId="0" xfId="5" applyFont="1" applyBorder="1" applyAlignment="1">
      <alignment horizontal="left" vertical="center" indent="1"/>
    </xf>
    <xf numFmtId="164" fontId="20" fillId="0" borderId="15" xfId="8" applyNumberFormat="1" applyFont="1" applyFill="1" applyBorder="1" applyAlignment="1">
      <alignment horizontal="right" vertical="center" indent="1"/>
    </xf>
    <xf numFmtId="164" fontId="20" fillId="0" borderId="8" xfId="8" applyNumberFormat="1" applyFont="1" applyFill="1" applyBorder="1" applyAlignment="1">
      <alignment horizontal="right" vertical="center" indent="1"/>
    </xf>
    <xf numFmtId="164" fontId="2" fillId="0" borderId="0" xfId="8" applyNumberFormat="1" applyFont="1" applyFill="1" applyAlignment="1">
      <alignment horizontal="right" indent="1"/>
    </xf>
  </cellXfs>
  <cellStyles count="16">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Style 6" xfId="15" xr:uid="{B951F589-AD34-4A5A-AD93-BD9EF15BF323}"/>
    <cellStyle name="SubHead_4" xfId="14" xr:uid="{C3E1C124-5275-4C88-AFC2-C1F30B3DD92B}"/>
    <cellStyle name="Table Amount" xfId="12" xr:uid="{00000000-0005-0000-0000-00000D000000}"/>
  </cellStyles>
  <dxfs count="17">
    <dxf>
      <font>
        <color theme="0"/>
      </font>
      <fill>
        <patternFill>
          <bgColor theme="0"/>
        </patternFill>
      </fill>
      <border>
        <left/>
        <right/>
        <top/>
        <bottom/>
        <vertical/>
        <horizontal/>
      </border>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border outline="0">
        <bottom style="thin">
          <color theme="4" tint="-0.499984740745262"/>
        </bottom>
      </border>
    </dxf>
    <dxf>
      <font>
        <strike val="0"/>
        <outline val="0"/>
        <shadow val="0"/>
        <u val="none"/>
        <vertAlign val="baseline"/>
        <sz val="14"/>
        <color auto="1"/>
        <name val="Calibri"/>
        <family val="2"/>
        <scheme val="minor"/>
      </font>
      <alignment horizontal="center" vertical="center" textRotation="0" wrapText="1"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s>
  <tableStyles count="1" defaultTableStyle="TableStyleMedium2" defaultPivotStyle="PivotStyleLight16">
    <tableStyle name="Loan Amortization Schedule" pivot="0" count="3" xr9:uid="{00000000-0011-0000-FFFF-FFFF00000000}">
      <tableStyleElement type="wholeTable" dxfId="16"/>
      <tableStyleElement type="headerRow" dxfId="15"/>
      <tableStyleElement type="totalRow"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0F0E0"/>
      <color rgb="FF376B36"/>
      <color rgb="FF0070C0"/>
      <color rgb="FFE7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CA382EF-BEF8-4FAC-BDE6-14E294B4CB3B}" name="PaymentSchedule3" displayName="PaymentSchedule3" ref="B13:K260" totalsRowShown="0" headerRowDxfId="13" dataDxfId="11" headerRowBorderDxfId="12">
  <tableColumns count="10">
    <tableColumn id="1" xr3:uid="{34276CB7-3C34-4F7B-BA90-A3E3BDDC992A}" name="Payment number" dataDxfId="10" dataCellStyle="Number">
      <calculatedColumnFormula>IF(LoanIsGood,IF(ROW()-ROW(PaymentSchedule3[[#Headers],[Payment number]])&gt;ScheduledNumberOfPayments,"",ROW()-ROW(PaymentSchedule3[[#Headers],[Payment number]])),"")</calculatedColumnFormula>
    </tableColumn>
    <tableColumn id="2" xr3:uid="{1403A054-F61D-429F-B1BB-4476EC6315CE}" name="Payment_x000a_date" dataDxfId="9" dataCellStyle="Date">
      <calculatedColumnFormula>IF(PaymentSchedule3[[#This Row],[Payment number]]&lt;&gt;"",EOMONTH(LoanStartDate,ROW(PaymentSchedule3[[#This Row],[Payment number]])-ROW(PaymentSchedule3[[#Headers],[Payment number]])-2)+DAY(LoanStartDate),"")</calculatedColumnFormula>
    </tableColumn>
    <tableColumn id="3" xr3:uid="{E67FFDE2-0DC2-4D6E-AF3F-C5A588B48155}" name="Beginning_x000a_balance" dataDxfId="8"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7F890269-E34F-4DDB-A395-4C6596B64B17}" name="Scheduled payment" dataDxfId="7" dataCellStyle="Table Amount">
      <calculatedColumnFormula>IF(PaymentSchedule3[[#This Row],[Payment number]]&lt;&gt;"",ScheduledPayment,"")</calculatedColumnFormula>
    </tableColumn>
    <tableColumn id="5" xr3:uid="{931027E7-8C19-4466-9D4A-F9288DA86D21}" name="Extra_x000a_payment" dataDxfId="6"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CC5B15AD-AB99-402B-813B-ED379DF9B554}" name="Total_x000a_payment" dataDxfId="5"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56A64BC0-073E-48F7-BD63-28B35D636790}" name="Principal" dataDxfId="4" dataCellStyle="Table Amount">
      <calculatedColumnFormula>IF(PaymentSchedule3[[#This Row],[Payment number]]&lt;&gt;"",PaymentSchedule3[[#This Row],[Total
payment]]-PaymentSchedule3[[#This Row],[Interest]],"")</calculatedColumnFormula>
    </tableColumn>
    <tableColumn id="8" xr3:uid="{4A9CA4D4-2346-4A75-8123-A968977AF4B8}" name="Interest" dataDxfId="3" dataCellStyle="Table Amount">
      <calculatedColumnFormula>IF(PaymentSchedule3[[#This Row],[Payment number]]&lt;&gt;"",PaymentSchedule3[[#This Row],[Beginning
balance]]*(InterestRate/PaymentsPerYear),"")</calculatedColumnFormula>
    </tableColumn>
    <tableColumn id="9" xr3:uid="{C39E71DF-B719-4486-AA13-11B7D11F817D}" name="Ending_x000a_balance" dataDxfId="2"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FF2DDF66-04AB-4B2F-A770-16226B363CDF}" name="Cumulative_x000a_interest" dataDxfId="1"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Custom 6">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0070C0"/>
      </a:accent6>
      <a:hlink>
        <a:srgbClr val="82CECC"/>
      </a:hlink>
      <a:folHlink>
        <a:srgbClr val="B580A1"/>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0632-B3BD-43EF-A3A5-D48CEBC148C6}">
  <sheetPr>
    <tabColor theme="4" tint="-0.499984740745262"/>
    <pageSetUpPr autoPageBreaks="0" fitToPage="1"/>
  </sheetPr>
  <dimension ref="B1:L260"/>
  <sheetViews>
    <sheetView showGridLines="0" tabSelected="1" zoomScaleNormal="100" workbookViewId="0">
      <selection activeCell="F3" sqref="F3"/>
    </sheetView>
  </sheetViews>
  <sheetFormatPr defaultColWidth="8.84375" defaultRowHeight="24" customHeight="1" x14ac:dyDescent="0.4"/>
  <cols>
    <col min="1" max="1" width="3.53515625" style="28" customWidth="1"/>
    <col min="2" max="3" width="15.69140625" style="28" customWidth="1"/>
    <col min="4" max="11" width="15.69140625" style="29" customWidth="1"/>
    <col min="12" max="12" width="3.53515625" style="28" customWidth="1"/>
    <col min="13" max="16384" width="8.84375" style="28"/>
  </cols>
  <sheetData>
    <row r="1" spans="2:12" s="1" customFormat="1" ht="21" customHeight="1" x14ac:dyDescent="0.4">
      <c r="B1" s="4"/>
      <c r="C1" s="4"/>
      <c r="D1" s="4"/>
      <c r="E1" s="4"/>
      <c r="F1" s="4"/>
      <c r="G1" s="4"/>
      <c r="H1" s="4"/>
      <c r="I1" s="4"/>
      <c r="J1" s="4"/>
      <c r="K1" s="4"/>
      <c r="L1" s="1" t="s">
        <v>22</v>
      </c>
    </row>
    <row r="2" spans="2:12" s="1" customFormat="1" ht="67.95" customHeight="1" x14ac:dyDescent="0.4">
      <c r="B2" s="30" t="s">
        <v>23</v>
      </c>
      <c r="C2" s="20"/>
      <c r="D2" s="20"/>
      <c r="E2" s="20"/>
      <c r="F2" s="20"/>
      <c r="G2" s="20"/>
      <c r="H2" s="20"/>
      <c r="I2" s="20"/>
      <c r="J2" s="20"/>
    </row>
    <row r="3" spans="2:12" s="1" customFormat="1" ht="24" customHeight="1" x14ac:dyDescent="0.4">
      <c r="B3" s="4"/>
      <c r="C3" s="4"/>
      <c r="D3" s="4"/>
      <c r="E3" s="4"/>
      <c r="F3" s="4"/>
      <c r="G3" s="4"/>
      <c r="H3" s="4"/>
      <c r="I3" s="4"/>
      <c r="J3" s="4"/>
      <c r="K3" s="4"/>
    </row>
    <row r="4" spans="2:12" customFormat="1" ht="37.950000000000003" customHeight="1" x14ac:dyDescent="0.4">
      <c r="B4" s="12" t="s">
        <v>0</v>
      </c>
      <c r="C4" s="10"/>
      <c r="D4" s="11"/>
      <c r="E4" s="2"/>
      <c r="G4" s="31" t="s">
        <v>1</v>
      </c>
      <c r="H4" s="2"/>
      <c r="I4" s="2"/>
      <c r="J4" s="3"/>
    </row>
    <row r="5" spans="2:12" customFormat="1" ht="24" customHeight="1" x14ac:dyDescent="0.4">
      <c r="B5" s="18" t="s">
        <v>2</v>
      </c>
      <c r="C5" s="21"/>
      <c r="D5" s="13"/>
      <c r="E5" s="34">
        <v>60000</v>
      </c>
      <c r="G5" s="16" t="s">
        <v>3</v>
      </c>
      <c r="H5" s="22"/>
      <c r="I5" s="41">
        <f ca="1">IF(LoanIsGood,-PMT(InterestRate/PaymentsPerYear,ScheduledNumberOfPayments,LoanAmount),"")</f>
        <v>395.64206581805638</v>
      </c>
      <c r="J5" s="42"/>
      <c r="K5" s="42"/>
    </row>
    <row r="6" spans="2:12" customFormat="1" ht="24" customHeight="1" x14ac:dyDescent="0.4">
      <c r="B6" s="18" t="s">
        <v>4</v>
      </c>
      <c r="C6" s="21"/>
      <c r="D6" s="13"/>
      <c r="E6" s="35">
        <v>4.99E-2</v>
      </c>
      <c r="G6" s="17" t="s">
        <v>5</v>
      </c>
      <c r="H6" s="23"/>
      <c r="I6" s="43">
        <f ca="1">IF(LoanIsGood,LoanPeriod*PaymentsPerYear,"")</f>
        <v>240</v>
      </c>
      <c r="J6" s="44"/>
      <c r="K6" s="44"/>
    </row>
    <row r="7" spans="2:12" customFormat="1" ht="24" customHeight="1" x14ac:dyDescent="0.4">
      <c r="B7" s="18" t="s">
        <v>6</v>
      </c>
      <c r="C7" s="21"/>
      <c r="D7" s="13"/>
      <c r="E7" s="36">
        <v>20</v>
      </c>
      <c r="G7" s="17" t="s">
        <v>7</v>
      </c>
      <c r="H7" s="23"/>
      <c r="I7" s="43">
        <f ca="1">ActualNumberOfPayments</f>
        <v>119</v>
      </c>
      <c r="J7" s="44"/>
      <c r="K7" s="44"/>
    </row>
    <row r="8" spans="2:12" customFormat="1" ht="24" customHeight="1" x14ac:dyDescent="0.4">
      <c r="B8" s="18" t="s">
        <v>8</v>
      </c>
      <c r="C8" s="21"/>
      <c r="D8" s="13"/>
      <c r="E8" s="36">
        <v>12</v>
      </c>
      <c r="G8" s="17" t="s">
        <v>9</v>
      </c>
      <c r="H8" s="23"/>
      <c r="I8" s="45">
        <f ca="1">TotalEarlyPayments</f>
        <v>29312.664865068655</v>
      </c>
      <c r="J8" s="46"/>
      <c r="K8" s="46"/>
    </row>
    <row r="9" spans="2:12" customFormat="1" ht="24" customHeight="1" x14ac:dyDescent="0.4">
      <c r="B9" s="18" t="s">
        <v>10</v>
      </c>
      <c r="C9" s="21"/>
      <c r="D9" s="13"/>
      <c r="E9" s="37">
        <f ca="1">TODAY()</f>
        <v>46057</v>
      </c>
      <c r="G9" s="19" t="s">
        <v>11</v>
      </c>
      <c r="H9" s="24"/>
      <c r="I9" s="48">
        <f ca="1">TotalInterest</f>
        <v>16000.342349509434</v>
      </c>
      <c r="J9" s="49"/>
      <c r="K9" s="49"/>
    </row>
    <row r="10" spans="2:12" customFormat="1" ht="12.45" customHeight="1" x14ac:dyDescent="0.4">
      <c r="C10" s="6"/>
      <c r="D10" s="6"/>
      <c r="E10" s="7"/>
      <c r="G10" s="14"/>
      <c r="H10" s="14"/>
      <c r="I10" s="50"/>
      <c r="J10" s="50"/>
      <c r="K10" s="50"/>
    </row>
    <row r="11" spans="2:12" customFormat="1" ht="20.6" customHeight="1" x14ac:dyDescent="0.45">
      <c r="B11" s="47" t="s">
        <v>12</v>
      </c>
      <c r="C11" s="47"/>
      <c r="D11" s="47"/>
      <c r="E11" s="38">
        <v>250</v>
      </c>
      <c r="F11" s="9"/>
    </row>
    <row r="12" spans="2:12" customFormat="1" ht="84.45" customHeight="1" x14ac:dyDescent="0.4">
      <c r="B12" s="39" t="s">
        <v>24</v>
      </c>
      <c r="C12" s="39"/>
      <c r="D12" s="39"/>
      <c r="E12" s="39"/>
      <c r="F12" s="39"/>
      <c r="G12" s="39"/>
      <c r="H12" s="39"/>
      <c r="I12" s="39"/>
      <c r="J12" s="39"/>
      <c r="K12" s="40"/>
    </row>
    <row r="13" spans="2:12" s="33" customFormat="1" ht="48" customHeight="1" x14ac:dyDescent="0.4">
      <c r="B13" s="32" t="s">
        <v>13</v>
      </c>
      <c r="C13" s="32" t="s">
        <v>14</v>
      </c>
      <c r="D13" s="32" t="s">
        <v>15</v>
      </c>
      <c r="E13" s="32" t="s">
        <v>3</v>
      </c>
      <c r="F13" s="32" t="s">
        <v>16</v>
      </c>
      <c r="G13" s="32" t="s">
        <v>17</v>
      </c>
      <c r="H13" s="32" t="s">
        <v>18</v>
      </c>
      <c r="I13" s="32" t="s">
        <v>19</v>
      </c>
      <c r="J13" s="32" t="s">
        <v>20</v>
      </c>
      <c r="K13" s="32" t="s">
        <v>21</v>
      </c>
    </row>
    <row r="14" spans="2:12" customFormat="1" ht="24" customHeight="1" x14ac:dyDescent="0.4">
      <c r="B14" s="15">
        <f ca="1">IF(LoanIsGood,IF(ROW()-ROW(PaymentSchedule3[[#Headers],[Payment number]])&gt;ScheduledNumberOfPayments,"",ROW()-ROW(PaymentSchedule3[[#Headers],[Payment number]])),"")</f>
        <v>1</v>
      </c>
      <c r="C14" s="8">
        <f ca="1">IF(PaymentSchedule3[[#This Row],[Payment number]]&lt;&gt;"",EOMONTH(LoanStartDate,ROW(PaymentSchedule3[[#This Row],[Payment number]])-ROW(PaymentSchedule3[[#Headers],[Payment number]])-2)+DAY(LoanStartDate),"")</f>
        <v>46057</v>
      </c>
      <c r="D14" s="5">
        <f ca="1">IF(PaymentSchedule3[[#This Row],[Payment number]]&lt;&gt;"",IF(ROW()-ROW(PaymentSchedule3[[#Headers],[Beginning
balance]])=1,LoanAmount,INDEX(PaymentSchedule3[Ending
balance],ROW()-ROW(PaymentSchedule3[[#Headers],[Beginning
balance]])-1)),"")</f>
        <v>60000</v>
      </c>
      <c r="E14" s="5">
        <f ca="1">IF(PaymentSchedule3[[#This Row],[Payment number]]&lt;&gt;"",ScheduledPayment,"")</f>
        <v>395.64206581805638</v>
      </c>
      <c r="F14"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4"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4" s="5">
        <f ca="1">IF(PaymentSchedule3[[#This Row],[Payment number]]&lt;&gt;"",PaymentSchedule3[[#This Row],[Total
payment]]-PaymentSchedule3[[#This Row],[Interest]],"")</f>
        <v>396.14206581805638</v>
      </c>
      <c r="I14" s="5">
        <f ca="1">IF(PaymentSchedule3[[#This Row],[Payment number]]&lt;&gt;"",PaymentSchedule3[[#This Row],[Beginning
balance]]*(InterestRate/PaymentsPerYear),"")</f>
        <v>249.5</v>
      </c>
      <c r="J14" s="5">
        <f ca="1">IF(PaymentSchedule3[[#This Row],[Payment number]]&lt;&gt;"",IF(PaymentSchedule3[[#This Row],[Scheduled payment]]+PaymentSchedule3[[#This Row],[Extra
payment]]&lt;=PaymentSchedule3[[#This Row],[Beginning
balance]],PaymentSchedule3[[#This Row],[Beginning
balance]]-PaymentSchedule3[[#This Row],[Principal]],0),"")</f>
        <v>59603.857934181942</v>
      </c>
      <c r="K14" s="5">
        <f ca="1">IF(PaymentSchedule3[[#This Row],[Payment number]]&lt;&gt;"",SUM(INDEX(PaymentSchedule3[Interest],1,1):PaymentSchedule3[[#This Row],[Interest]]),"")</f>
        <v>249.5</v>
      </c>
    </row>
    <row r="15" spans="2:12" customFormat="1" ht="24" customHeight="1" x14ac:dyDescent="0.4">
      <c r="B15" s="15">
        <f ca="1">IF(LoanIsGood,IF(ROW()-ROW(PaymentSchedule3[[#Headers],[Payment number]])&gt;ScheduledNumberOfPayments,"",ROW()-ROW(PaymentSchedule3[[#Headers],[Payment number]])),"")</f>
        <v>2</v>
      </c>
      <c r="C15" s="8">
        <f ca="1">IF(PaymentSchedule3[[#This Row],[Payment number]]&lt;&gt;"",EOMONTH(LoanStartDate,ROW(PaymentSchedule3[[#This Row],[Payment number]])-ROW(PaymentSchedule3[[#Headers],[Payment number]])-2)+DAY(LoanStartDate),"")</f>
        <v>46085</v>
      </c>
      <c r="D15" s="5">
        <f ca="1">IF(PaymentSchedule3[[#This Row],[Payment number]]&lt;&gt;"",IF(ROW()-ROW(PaymentSchedule3[[#Headers],[Beginning
balance]])=1,LoanAmount,INDEX(PaymentSchedule3[Ending
balance],ROW()-ROW(PaymentSchedule3[[#Headers],[Beginning
balance]])-1)),"")</f>
        <v>59603.857934181942</v>
      </c>
      <c r="E15" s="5">
        <f ca="1">IF(PaymentSchedule3[[#This Row],[Payment number]]&lt;&gt;"",ScheduledPayment,"")</f>
        <v>395.64206581805638</v>
      </c>
      <c r="F15"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5"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5" s="5">
        <f ca="1">IF(PaymentSchedule3[[#This Row],[Payment number]]&lt;&gt;"",PaymentSchedule3[[#This Row],[Total
payment]]-PaymentSchedule3[[#This Row],[Interest]],"")</f>
        <v>397.78935657508316</v>
      </c>
      <c r="I15" s="5">
        <f ca="1">IF(PaymentSchedule3[[#This Row],[Payment number]]&lt;&gt;"",PaymentSchedule3[[#This Row],[Beginning
balance]]*(InterestRate/PaymentsPerYear),"")</f>
        <v>247.85270924297325</v>
      </c>
      <c r="J15" s="5">
        <f ca="1">IF(PaymentSchedule3[[#This Row],[Payment number]]&lt;&gt;"",IF(PaymentSchedule3[[#This Row],[Scheduled payment]]+PaymentSchedule3[[#This Row],[Extra
payment]]&lt;=PaymentSchedule3[[#This Row],[Beginning
balance]],PaymentSchedule3[[#This Row],[Beginning
balance]]-PaymentSchedule3[[#This Row],[Principal]],0),"")</f>
        <v>59206.068577606857</v>
      </c>
      <c r="K15" s="5">
        <f ca="1">IF(PaymentSchedule3[[#This Row],[Payment number]]&lt;&gt;"",SUM(INDEX(PaymentSchedule3[Interest],1,1):PaymentSchedule3[[#This Row],[Interest]]),"")</f>
        <v>497.35270924297322</v>
      </c>
    </row>
    <row r="16" spans="2:12" customFormat="1" ht="24" customHeight="1" x14ac:dyDescent="0.4">
      <c r="B16" s="15">
        <f ca="1">IF(LoanIsGood,IF(ROW()-ROW(PaymentSchedule3[[#Headers],[Payment number]])&gt;ScheduledNumberOfPayments,"",ROW()-ROW(PaymentSchedule3[[#Headers],[Payment number]])),"")</f>
        <v>3</v>
      </c>
      <c r="C16" s="8">
        <f ca="1">IF(PaymentSchedule3[[#This Row],[Payment number]]&lt;&gt;"",EOMONTH(LoanStartDate,ROW(PaymentSchedule3[[#This Row],[Payment number]])-ROW(PaymentSchedule3[[#Headers],[Payment number]])-2)+DAY(LoanStartDate),"")</f>
        <v>46116</v>
      </c>
      <c r="D16" s="5">
        <f ca="1">IF(PaymentSchedule3[[#This Row],[Payment number]]&lt;&gt;"",IF(ROW()-ROW(PaymentSchedule3[[#Headers],[Beginning
balance]])=1,LoanAmount,INDEX(PaymentSchedule3[Ending
balance],ROW()-ROW(PaymentSchedule3[[#Headers],[Beginning
balance]])-1)),"")</f>
        <v>59206.068577606857</v>
      </c>
      <c r="E16" s="5">
        <f ca="1">IF(PaymentSchedule3[[#This Row],[Payment number]]&lt;&gt;"",ScheduledPayment,"")</f>
        <v>395.64206581805638</v>
      </c>
      <c r="F16"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6"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6" s="5">
        <f ca="1">IF(PaymentSchedule3[[#This Row],[Payment number]]&lt;&gt;"",PaymentSchedule3[[#This Row],[Total
payment]]-PaymentSchedule3[[#This Row],[Interest]],"")</f>
        <v>399.44349731617456</v>
      </c>
      <c r="I16" s="5">
        <f ca="1">IF(PaymentSchedule3[[#This Row],[Payment number]]&lt;&gt;"",PaymentSchedule3[[#This Row],[Beginning
balance]]*(InterestRate/PaymentsPerYear),"")</f>
        <v>246.19856850188185</v>
      </c>
      <c r="J16" s="5">
        <f ca="1">IF(PaymentSchedule3[[#This Row],[Payment number]]&lt;&gt;"",IF(PaymentSchedule3[[#This Row],[Scheduled payment]]+PaymentSchedule3[[#This Row],[Extra
payment]]&lt;=PaymentSchedule3[[#This Row],[Beginning
balance]],PaymentSchedule3[[#This Row],[Beginning
balance]]-PaymentSchedule3[[#This Row],[Principal]],0),"")</f>
        <v>58806.62508029068</v>
      </c>
      <c r="K16" s="5">
        <f ca="1">IF(PaymentSchedule3[[#This Row],[Payment number]]&lt;&gt;"",SUM(INDEX(PaymentSchedule3[Interest],1,1):PaymentSchedule3[[#This Row],[Interest]]),"")</f>
        <v>743.55127774485504</v>
      </c>
    </row>
    <row r="17" spans="2:11" customFormat="1" ht="24" customHeight="1" x14ac:dyDescent="0.4">
      <c r="B17" s="15">
        <f ca="1">IF(LoanIsGood,IF(ROW()-ROW(PaymentSchedule3[[#Headers],[Payment number]])&gt;ScheduledNumberOfPayments,"",ROW()-ROW(PaymentSchedule3[[#Headers],[Payment number]])),"")</f>
        <v>4</v>
      </c>
      <c r="C17" s="8">
        <f ca="1">IF(PaymentSchedule3[[#This Row],[Payment number]]&lt;&gt;"",EOMONTH(LoanStartDate,ROW(PaymentSchedule3[[#This Row],[Payment number]])-ROW(PaymentSchedule3[[#Headers],[Payment number]])-2)+DAY(LoanStartDate),"")</f>
        <v>46146</v>
      </c>
      <c r="D17" s="5">
        <f ca="1">IF(PaymentSchedule3[[#This Row],[Payment number]]&lt;&gt;"",IF(ROW()-ROW(PaymentSchedule3[[#Headers],[Beginning
balance]])=1,LoanAmount,INDEX(PaymentSchedule3[Ending
balance],ROW()-ROW(PaymentSchedule3[[#Headers],[Beginning
balance]])-1)),"")</f>
        <v>58806.62508029068</v>
      </c>
      <c r="E17" s="5">
        <f ca="1">IF(PaymentSchedule3[[#This Row],[Payment number]]&lt;&gt;"",ScheduledPayment,"")</f>
        <v>395.64206581805638</v>
      </c>
      <c r="F17"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7"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7" s="5">
        <f ca="1">IF(PaymentSchedule3[[#This Row],[Payment number]]&lt;&gt;"",PaymentSchedule3[[#This Row],[Total
payment]]-PaymentSchedule3[[#This Row],[Interest]],"")</f>
        <v>401.10451652584766</v>
      </c>
      <c r="I17" s="5">
        <f ca="1">IF(PaymentSchedule3[[#This Row],[Payment number]]&lt;&gt;"",PaymentSchedule3[[#This Row],[Beginning
balance]]*(InterestRate/PaymentsPerYear),"")</f>
        <v>244.53754929220875</v>
      </c>
      <c r="J17" s="5">
        <f ca="1">IF(PaymentSchedule3[[#This Row],[Payment number]]&lt;&gt;"",IF(PaymentSchedule3[[#This Row],[Scheduled payment]]+PaymentSchedule3[[#This Row],[Extra
payment]]&lt;=PaymentSchedule3[[#This Row],[Beginning
balance]],PaymentSchedule3[[#This Row],[Beginning
balance]]-PaymentSchedule3[[#This Row],[Principal]],0),"")</f>
        <v>58405.520563764832</v>
      </c>
      <c r="K17" s="5">
        <f ca="1">IF(PaymentSchedule3[[#This Row],[Payment number]]&lt;&gt;"",SUM(INDEX(PaymentSchedule3[Interest],1,1):PaymentSchedule3[[#This Row],[Interest]]),"")</f>
        <v>988.08882703706377</v>
      </c>
    </row>
    <row r="18" spans="2:11" customFormat="1" ht="24" customHeight="1" x14ac:dyDescent="0.4">
      <c r="B18" s="15">
        <f ca="1">IF(LoanIsGood,IF(ROW()-ROW(PaymentSchedule3[[#Headers],[Payment number]])&gt;ScheduledNumberOfPayments,"",ROW()-ROW(PaymentSchedule3[[#Headers],[Payment number]])),"")</f>
        <v>5</v>
      </c>
      <c r="C18" s="8">
        <f ca="1">IF(PaymentSchedule3[[#This Row],[Payment number]]&lt;&gt;"",EOMONTH(LoanStartDate,ROW(PaymentSchedule3[[#This Row],[Payment number]])-ROW(PaymentSchedule3[[#Headers],[Payment number]])-2)+DAY(LoanStartDate),"")</f>
        <v>46177</v>
      </c>
      <c r="D18" s="5">
        <f ca="1">IF(PaymentSchedule3[[#This Row],[Payment number]]&lt;&gt;"",IF(ROW()-ROW(PaymentSchedule3[[#Headers],[Beginning
balance]])=1,LoanAmount,INDEX(PaymentSchedule3[Ending
balance],ROW()-ROW(PaymentSchedule3[[#Headers],[Beginning
balance]])-1)),"")</f>
        <v>58405.520563764832</v>
      </c>
      <c r="E18" s="5">
        <f ca="1">IF(PaymentSchedule3[[#This Row],[Payment number]]&lt;&gt;"",ScheduledPayment,"")</f>
        <v>395.64206581805638</v>
      </c>
      <c r="F18"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8"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8" s="5">
        <f ca="1">IF(PaymentSchedule3[[#This Row],[Payment number]]&lt;&gt;"",PaymentSchedule3[[#This Row],[Total
payment]]-PaymentSchedule3[[#This Row],[Interest]],"")</f>
        <v>402.77244280706759</v>
      </c>
      <c r="I18" s="5">
        <f ca="1">IF(PaymentSchedule3[[#This Row],[Payment number]]&lt;&gt;"",PaymentSchedule3[[#This Row],[Beginning
balance]]*(InterestRate/PaymentsPerYear),"")</f>
        <v>242.86962301098876</v>
      </c>
      <c r="J18" s="5">
        <f ca="1">IF(PaymentSchedule3[[#This Row],[Payment number]]&lt;&gt;"",IF(PaymentSchedule3[[#This Row],[Scheduled payment]]+PaymentSchedule3[[#This Row],[Extra
payment]]&lt;=PaymentSchedule3[[#This Row],[Beginning
balance]],PaymentSchedule3[[#This Row],[Beginning
balance]]-PaymentSchedule3[[#This Row],[Principal]],0),"")</f>
        <v>58002.748120957767</v>
      </c>
      <c r="K18" s="5">
        <f ca="1">IF(PaymentSchedule3[[#This Row],[Payment number]]&lt;&gt;"",SUM(INDEX(PaymentSchedule3[Interest],1,1):PaymentSchedule3[[#This Row],[Interest]]),"")</f>
        <v>1230.9584500480526</v>
      </c>
    </row>
    <row r="19" spans="2:11" customFormat="1" ht="24" customHeight="1" x14ac:dyDescent="0.4">
      <c r="B19" s="15">
        <f ca="1">IF(LoanIsGood,IF(ROW()-ROW(PaymentSchedule3[[#Headers],[Payment number]])&gt;ScheduledNumberOfPayments,"",ROW()-ROW(PaymentSchedule3[[#Headers],[Payment number]])),"")</f>
        <v>6</v>
      </c>
      <c r="C19" s="8">
        <f ca="1">IF(PaymentSchedule3[[#This Row],[Payment number]]&lt;&gt;"",EOMONTH(LoanStartDate,ROW(PaymentSchedule3[[#This Row],[Payment number]])-ROW(PaymentSchedule3[[#Headers],[Payment number]])-2)+DAY(LoanStartDate),"")</f>
        <v>46207</v>
      </c>
      <c r="D19" s="5">
        <f ca="1">IF(PaymentSchedule3[[#This Row],[Payment number]]&lt;&gt;"",IF(ROW()-ROW(PaymentSchedule3[[#Headers],[Beginning
balance]])=1,LoanAmount,INDEX(PaymentSchedule3[Ending
balance],ROW()-ROW(PaymentSchedule3[[#Headers],[Beginning
balance]])-1)),"")</f>
        <v>58002.748120957767</v>
      </c>
      <c r="E19" s="5">
        <f ca="1">IF(PaymentSchedule3[[#This Row],[Payment number]]&lt;&gt;"",ScheduledPayment,"")</f>
        <v>395.64206581805638</v>
      </c>
      <c r="F19"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9"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9" s="5">
        <f ca="1">IF(PaymentSchedule3[[#This Row],[Payment number]]&lt;&gt;"",PaymentSchedule3[[#This Row],[Total
payment]]-PaymentSchedule3[[#This Row],[Interest]],"")</f>
        <v>404.44730488174037</v>
      </c>
      <c r="I19" s="5">
        <f ca="1">IF(PaymentSchedule3[[#This Row],[Payment number]]&lt;&gt;"",PaymentSchedule3[[#This Row],[Beginning
balance]]*(InterestRate/PaymentsPerYear),"")</f>
        <v>241.19476093631604</v>
      </c>
      <c r="J19" s="5">
        <f ca="1">IF(PaymentSchedule3[[#This Row],[Payment number]]&lt;&gt;"",IF(PaymentSchedule3[[#This Row],[Scheduled payment]]+PaymentSchedule3[[#This Row],[Extra
payment]]&lt;=PaymentSchedule3[[#This Row],[Beginning
balance]],PaymentSchedule3[[#This Row],[Beginning
balance]]-PaymentSchedule3[[#This Row],[Principal]],0),"")</f>
        <v>57598.300816076029</v>
      </c>
      <c r="K19" s="5">
        <f ca="1">IF(PaymentSchedule3[[#This Row],[Payment number]]&lt;&gt;"",SUM(INDEX(PaymentSchedule3[Interest],1,1):PaymentSchedule3[[#This Row],[Interest]]),"")</f>
        <v>1472.1532109843686</v>
      </c>
    </row>
    <row r="20" spans="2:11" customFormat="1" ht="24" customHeight="1" x14ac:dyDescent="0.4">
      <c r="B20" s="15">
        <f ca="1">IF(LoanIsGood,IF(ROW()-ROW(PaymentSchedule3[[#Headers],[Payment number]])&gt;ScheduledNumberOfPayments,"",ROW()-ROW(PaymentSchedule3[[#Headers],[Payment number]])),"")</f>
        <v>7</v>
      </c>
      <c r="C20" s="8">
        <f ca="1">IF(PaymentSchedule3[[#This Row],[Payment number]]&lt;&gt;"",EOMONTH(LoanStartDate,ROW(PaymentSchedule3[[#This Row],[Payment number]])-ROW(PaymentSchedule3[[#Headers],[Payment number]])-2)+DAY(LoanStartDate),"")</f>
        <v>46238</v>
      </c>
      <c r="D20" s="5">
        <f ca="1">IF(PaymentSchedule3[[#This Row],[Payment number]]&lt;&gt;"",IF(ROW()-ROW(PaymentSchedule3[[#Headers],[Beginning
balance]])=1,LoanAmount,INDEX(PaymentSchedule3[Ending
balance],ROW()-ROW(PaymentSchedule3[[#Headers],[Beginning
balance]])-1)),"")</f>
        <v>57598.300816076029</v>
      </c>
      <c r="E20" s="5">
        <f ca="1">IF(PaymentSchedule3[[#This Row],[Payment number]]&lt;&gt;"",ScheduledPayment,"")</f>
        <v>395.64206581805638</v>
      </c>
      <c r="F20"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0"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0" s="5">
        <f ca="1">IF(PaymentSchedule3[[#This Row],[Payment number]]&lt;&gt;"",PaymentSchedule3[[#This Row],[Total
payment]]-PaymentSchedule3[[#This Row],[Interest]],"")</f>
        <v>406.12913159120689</v>
      </c>
      <c r="I20" s="5">
        <f ca="1">IF(PaymentSchedule3[[#This Row],[Payment number]]&lt;&gt;"",PaymentSchedule3[[#This Row],[Beginning
balance]]*(InterestRate/PaymentsPerYear),"")</f>
        <v>239.5129342268495</v>
      </c>
      <c r="J20" s="5">
        <f ca="1">IF(PaymentSchedule3[[#This Row],[Payment number]]&lt;&gt;"",IF(PaymentSchedule3[[#This Row],[Scheduled payment]]+PaymentSchedule3[[#This Row],[Extra
payment]]&lt;=PaymentSchedule3[[#This Row],[Beginning
balance]],PaymentSchedule3[[#This Row],[Beginning
balance]]-PaymentSchedule3[[#This Row],[Principal]],0),"")</f>
        <v>57192.17168448482</v>
      </c>
      <c r="K20" s="5">
        <f ca="1">IF(PaymentSchedule3[[#This Row],[Payment number]]&lt;&gt;"",SUM(INDEX(PaymentSchedule3[Interest],1,1):PaymentSchedule3[[#This Row],[Interest]]),"")</f>
        <v>1711.666145211218</v>
      </c>
    </row>
    <row r="21" spans="2:11" customFormat="1" ht="24" customHeight="1" x14ac:dyDescent="0.4">
      <c r="B21" s="15">
        <f ca="1">IF(LoanIsGood,IF(ROW()-ROW(PaymentSchedule3[[#Headers],[Payment number]])&gt;ScheduledNumberOfPayments,"",ROW()-ROW(PaymentSchedule3[[#Headers],[Payment number]])),"")</f>
        <v>8</v>
      </c>
      <c r="C21" s="8">
        <f ca="1">IF(PaymentSchedule3[[#This Row],[Payment number]]&lt;&gt;"",EOMONTH(LoanStartDate,ROW(PaymentSchedule3[[#This Row],[Payment number]])-ROW(PaymentSchedule3[[#Headers],[Payment number]])-2)+DAY(LoanStartDate),"")</f>
        <v>46269</v>
      </c>
      <c r="D21" s="5">
        <f ca="1">IF(PaymentSchedule3[[#This Row],[Payment number]]&lt;&gt;"",IF(ROW()-ROW(PaymentSchedule3[[#Headers],[Beginning
balance]])=1,LoanAmount,INDEX(PaymentSchedule3[Ending
balance],ROW()-ROW(PaymentSchedule3[[#Headers],[Beginning
balance]])-1)),"")</f>
        <v>57192.17168448482</v>
      </c>
      <c r="E21" s="5">
        <f ca="1">IF(PaymentSchedule3[[#This Row],[Payment number]]&lt;&gt;"",ScheduledPayment,"")</f>
        <v>395.64206581805638</v>
      </c>
      <c r="F21"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1"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1" s="5">
        <f ca="1">IF(PaymentSchedule3[[#This Row],[Payment number]]&lt;&gt;"",PaymentSchedule3[[#This Row],[Total
payment]]-PaymentSchedule3[[#This Row],[Interest]],"")</f>
        <v>407.81795189674034</v>
      </c>
      <c r="I21" s="5">
        <f ca="1">IF(PaymentSchedule3[[#This Row],[Payment number]]&lt;&gt;"",PaymentSchedule3[[#This Row],[Beginning
balance]]*(InterestRate/PaymentsPerYear),"")</f>
        <v>237.82411392131604</v>
      </c>
      <c r="J21" s="5">
        <f ca="1">IF(PaymentSchedule3[[#This Row],[Payment number]]&lt;&gt;"",IF(PaymentSchedule3[[#This Row],[Scheduled payment]]+PaymentSchedule3[[#This Row],[Extra
payment]]&lt;=PaymentSchedule3[[#This Row],[Beginning
balance]],PaymentSchedule3[[#This Row],[Beginning
balance]]-PaymentSchedule3[[#This Row],[Principal]],0),"")</f>
        <v>56784.353732588082</v>
      </c>
      <c r="K21" s="5">
        <f ca="1">IF(PaymentSchedule3[[#This Row],[Payment number]]&lt;&gt;"",SUM(INDEX(PaymentSchedule3[Interest],1,1):PaymentSchedule3[[#This Row],[Interest]]),"")</f>
        <v>1949.490259132534</v>
      </c>
    </row>
    <row r="22" spans="2:11" customFormat="1" ht="24" customHeight="1" x14ac:dyDescent="0.4">
      <c r="B22" s="15">
        <f ca="1">IF(LoanIsGood,IF(ROW()-ROW(PaymentSchedule3[[#Headers],[Payment number]])&gt;ScheduledNumberOfPayments,"",ROW()-ROW(PaymentSchedule3[[#Headers],[Payment number]])),"")</f>
        <v>9</v>
      </c>
      <c r="C22" s="8">
        <f ca="1">IF(PaymentSchedule3[[#This Row],[Payment number]]&lt;&gt;"",EOMONTH(LoanStartDate,ROW(PaymentSchedule3[[#This Row],[Payment number]])-ROW(PaymentSchedule3[[#Headers],[Payment number]])-2)+DAY(LoanStartDate),"")</f>
        <v>46299</v>
      </c>
      <c r="D22" s="5">
        <f ca="1">IF(PaymentSchedule3[[#This Row],[Payment number]]&lt;&gt;"",IF(ROW()-ROW(PaymentSchedule3[[#Headers],[Beginning
balance]])=1,LoanAmount,INDEX(PaymentSchedule3[Ending
balance],ROW()-ROW(PaymentSchedule3[[#Headers],[Beginning
balance]])-1)),"")</f>
        <v>56784.353732588082</v>
      </c>
      <c r="E22" s="5">
        <f ca="1">IF(PaymentSchedule3[[#This Row],[Payment number]]&lt;&gt;"",ScheduledPayment,"")</f>
        <v>395.64206581805638</v>
      </c>
      <c r="F22"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2"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2" s="5">
        <f ca="1">IF(PaymentSchedule3[[#This Row],[Payment number]]&lt;&gt;"",PaymentSchedule3[[#This Row],[Total
payment]]-PaymentSchedule3[[#This Row],[Interest]],"")</f>
        <v>409.51379488004426</v>
      </c>
      <c r="I22" s="5">
        <f ca="1">IF(PaymentSchedule3[[#This Row],[Payment number]]&lt;&gt;"",PaymentSchedule3[[#This Row],[Beginning
balance]]*(InterestRate/PaymentsPerYear),"")</f>
        <v>236.12827093801212</v>
      </c>
      <c r="J22" s="5">
        <f ca="1">IF(PaymentSchedule3[[#This Row],[Payment number]]&lt;&gt;"",IF(PaymentSchedule3[[#This Row],[Scheduled payment]]+PaymentSchedule3[[#This Row],[Extra
payment]]&lt;=PaymentSchedule3[[#This Row],[Beginning
balance]],PaymentSchedule3[[#This Row],[Beginning
balance]]-PaymentSchedule3[[#This Row],[Principal]],0),"")</f>
        <v>56374.839937708035</v>
      </c>
      <c r="K22" s="5">
        <f ca="1">IF(PaymentSchedule3[[#This Row],[Payment number]]&lt;&gt;"",SUM(INDEX(PaymentSchedule3[Interest],1,1):PaymentSchedule3[[#This Row],[Interest]]),"")</f>
        <v>2185.6185300705461</v>
      </c>
    </row>
    <row r="23" spans="2:11" customFormat="1" ht="24" customHeight="1" x14ac:dyDescent="0.4">
      <c r="B23" s="15">
        <f ca="1">IF(LoanIsGood,IF(ROW()-ROW(PaymentSchedule3[[#Headers],[Payment number]])&gt;ScheduledNumberOfPayments,"",ROW()-ROW(PaymentSchedule3[[#Headers],[Payment number]])),"")</f>
        <v>10</v>
      </c>
      <c r="C23" s="8">
        <f ca="1">IF(PaymentSchedule3[[#This Row],[Payment number]]&lt;&gt;"",EOMONTH(LoanStartDate,ROW(PaymentSchedule3[[#This Row],[Payment number]])-ROW(PaymentSchedule3[[#Headers],[Payment number]])-2)+DAY(LoanStartDate),"")</f>
        <v>46330</v>
      </c>
      <c r="D23" s="5">
        <f ca="1">IF(PaymentSchedule3[[#This Row],[Payment number]]&lt;&gt;"",IF(ROW()-ROW(PaymentSchedule3[[#Headers],[Beginning
balance]])=1,LoanAmount,INDEX(PaymentSchedule3[Ending
balance],ROW()-ROW(PaymentSchedule3[[#Headers],[Beginning
balance]])-1)),"")</f>
        <v>56374.839937708035</v>
      </c>
      <c r="E23" s="5">
        <f ca="1">IF(PaymentSchedule3[[#This Row],[Payment number]]&lt;&gt;"",ScheduledPayment,"")</f>
        <v>395.64206581805638</v>
      </c>
      <c r="F23"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3"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3" s="5">
        <f ca="1">IF(PaymentSchedule3[[#This Row],[Payment number]]&lt;&gt;"",PaymentSchedule3[[#This Row],[Total
payment]]-PaymentSchedule3[[#This Row],[Interest]],"")</f>
        <v>411.21668974375382</v>
      </c>
      <c r="I23" s="5">
        <f ca="1">IF(PaymentSchedule3[[#This Row],[Payment number]]&lt;&gt;"",PaymentSchedule3[[#This Row],[Beginning
balance]]*(InterestRate/PaymentsPerYear),"")</f>
        <v>234.42537607430259</v>
      </c>
      <c r="J23" s="5">
        <f ca="1">IF(PaymentSchedule3[[#This Row],[Payment number]]&lt;&gt;"",IF(PaymentSchedule3[[#This Row],[Scheduled payment]]+PaymentSchedule3[[#This Row],[Extra
payment]]&lt;=PaymentSchedule3[[#This Row],[Beginning
balance]],PaymentSchedule3[[#This Row],[Beginning
balance]]-PaymentSchedule3[[#This Row],[Principal]],0),"")</f>
        <v>55963.623247964279</v>
      </c>
      <c r="K23" s="5">
        <f ca="1">IF(PaymentSchedule3[[#This Row],[Payment number]]&lt;&gt;"",SUM(INDEX(PaymentSchedule3[Interest],1,1):PaymentSchedule3[[#This Row],[Interest]]),"")</f>
        <v>2420.0439061448487</v>
      </c>
    </row>
    <row r="24" spans="2:11" ht="24" customHeight="1" x14ac:dyDescent="0.4">
      <c r="B24" s="15">
        <f ca="1">IF(LoanIsGood,IF(ROW()-ROW(PaymentSchedule3[[#Headers],[Payment number]])&gt;ScheduledNumberOfPayments,"",ROW()-ROW(PaymentSchedule3[[#Headers],[Payment number]])),"")</f>
        <v>11</v>
      </c>
      <c r="C24" s="8">
        <f ca="1">IF(PaymentSchedule3[[#This Row],[Payment number]]&lt;&gt;"",EOMONTH(LoanStartDate,ROW(PaymentSchedule3[[#This Row],[Payment number]])-ROW(PaymentSchedule3[[#Headers],[Payment number]])-2)+DAY(LoanStartDate),"")</f>
        <v>46360</v>
      </c>
      <c r="D24" s="5">
        <f ca="1">IF(PaymentSchedule3[[#This Row],[Payment number]]&lt;&gt;"",IF(ROW()-ROW(PaymentSchedule3[[#Headers],[Beginning
balance]])=1,LoanAmount,INDEX(PaymentSchedule3[Ending
balance],ROW()-ROW(PaymentSchedule3[[#Headers],[Beginning
balance]])-1)),"")</f>
        <v>55963.623247964279</v>
      </c>
      <c r="E24" s="5">
        <f ca="1">IF(PaymentSchedule3[[#This Row],[Payment number]]&lt;&gt;"",ScheduledPayment,"")</f>
        <v>395.64206581805638</v>
      </c>
      <c r="F24"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4"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4" s="5">
        <f ca="1">IF(PaymentSchedule3[[#This Row],[Payment number]]&lt;&gt;"",PaymentSchedule3[[#This Row],[Total
payment]]-PaymentSchedule3[[#This Row],[Interest]],"")</f>
        <v>412.92666581193828</v>
      </c>
      <c r="I24" s="5">
        <f ca="1">IF(PaymentSchedule3[[#This Row],[Payment number]]&lt;&gt;"",PaymentSchedule3[[#This Row],[Beginning
balance]]*(InterestRate/PaymentsPerYear),"")</f>
        <v>232.71540000611813</v>
      </c>
      <c r="J24" s="5">
        <f ca="1">IF(PaymentSchedule3[[#This Row],[Payment number]]&lt;&gt;"",IF(PaymentSchedule3[[#This Row],[Scheduled payment]]+PaymentSchedule3[[#This Row],[Extra
payment]]&lt;=PaymentSchedule3[[#This Row],[Beginning
balance]],PaymentSchedule3[[#This Row],[Beginning
balance]]-PaymentSchedule3[[#This Row],[Principal]],0),"")</f>
        <v>55550.696582152341</v>
      </c>
      <c r="K24" s="5">
        <f ca="1">IF(PaymentSchedule3[[#This Row],[Payment number]]&lt;&gt;"",SUM(INDEX(PaymentSchedule3[Interest],1,1):PaymentSchedule3[[#This Row],[Interest]]),"")</f>
        <v>2652.7593061509669</v>
      </c>
    </row>
    <row r="25" spans="2:11" ht="24" customHeight="1" x14ac:dyDescent="0.4">
      <c r="B25" s="15">
        <f ca="1">IF(LoanIsGood,IF(ROW()-ROW(PaymentSchedule3[[#Headers],[Payment number]])&gt;ScheduledNumberOfPayments,"",ROW()-ROW(PaymentSchedule3[[#Headers],[Payment number]])),"")</f>
        <v>12</v>
      </c>
      <c r="C25" s="8">
        <f ca="1">IF(PaymentSchedule3[[#This Row],[Payment number]]&lt;&gt;"",EOMONTH(LoanStartDate,ROW(PaymentSchedule3[[#This Row],[Payment number]])-ROW(PaymentSchedule3[[#Headers],[Payment number]])-2)+DAY(LoanStartDate),"")</f>
        <v>46391</v>
      </c>
      <c r="D25" s="5">
        <f ca="1">IF(PaymentSchedule3[[#This Row],[Payment number]]&lt;&gt;"",IF(ROW()-ROW(PaymentSchedule3[[#Headers],[Beginning
balance]])=1,LoanAmount,INDEX(PaymentSchedule3[Ending
balance],ROW()-ROW(PaymentSchedule3[[#Headers],[Beginning
balance]])-1)),"")</f>
        <v>55550.696582152341</v>
      </c>
      <c r="E25" s="5">
        <f ca="1">IF(PaymentSchedule3[[#This Row],[Payment number]]&lt;&gt;"",ScheduledPayment,"")</f>
        <v>395.64206581805638</v>
      </c>
      <c r="F25"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5"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5" s="5">
        <f ca="1">IF(PaymentSchedule3[[#This Row],[Payment number]]&lt;&gt;"",PaymentSchedule3[[#This Row],[Total
payment]]-PaymentSchedule3[[#This Row],[Interest]],"")</f>
        <v>414.64375253060621</v>
      </c>
      <c r="I25" s="5">
        <f ca="1">IF(PaymentSchedule3[[#This Row],[Payment number]]&lt;&gt;"",PaymentSchedule3[[#This Row],[Beginning
balance]]*(InterestRate/PaymentsPerYear),"")</f>
        <v>230.99831328745015</v>
      </c>
      <c r="J25" s="5">
        <f ca="1">IF(PaymentSchedule3[[#This Row],[Payment number]]&lt;&gt;"",IF(PaymentSchedule3[[#This Row],[Scheduled payment]]+PaymentSchedule3[[#This Row],[Extra
payment]]&lt;=PaymentSchedule3[[#This Row],[Beginning
balance]],PaymentSchedule3[[#This Row],[Beginning
balance]]-PaymentSchedule3[[#This Row],[Principal]],0),"")</f>
        <v>55136.052829621738</v>
      </c>
      <c r="K25" s="5">
        <f ca="1">IF(PaymentSchedule3[[#This Row],[Payment number]]&lt;&gt;"",SUM(INDEX(PaymentSchedule3[Interest],1,1):PaymentSchedule3[[#This Row],[Interest]]),"")</f>
        <v>2883.7576194384169</v>
      </c>
    </row>
    <row r="26" spans="2:11" ht="24" customHeight="1" x14ac:dyDescent="0.4">
      <c r="B26" s="15">
        <f ca="1">IF(LoanIsGood,IF(ROW()-ROW(PaymentSchedule3[[#Headers],[Payment number]])&gt;ScheduledNumberOfPayments,"",ROW()-ROW(PaymentSchedule3[[#Headers],[Payment number]])),"")</f>
        <v>13</v>
      </c>
      <c r="C26" s="8">
        <f ca="1">IF(PaymentSchedule3[[#This Row],[Payment number]]&lt;&gt;"",EOMONTH(LoanStartDate,ROW(PaymentSchedule3[[#This Row],[Payment number]])-ROW(PaymentSchedule3[[#Headers],[Payment number]])-2)+DAY(LoanStartDate),"")</f>
        <v>46422</v>
      </c>
      <c r="D26" s="5">
        <f ca="1">IF(PaymentSchedule3[[#This Row],[Payment number]]&lt;&gt;"",IF(ROW()-ROW(PaymentSchedule3[[#Headers],[Beginning
balance]])=1,LoanAmount,INDEX(PaymentSchedule3[Ending
balance],ROW()-ROW(PaymentSchedule3[[#Headers],[Beginning
balance]])-1)),"")</f>
        <v>55136.052829621738</v>
      </c>
      <c r="E26" s="5">
        <f ca="1">IF(PaymentSchedule3[[#This Row],[Payment number]]&lt;&gt;"",ScheduledPayment,"")</f>
        <v>395.64206581805638</v>
      </c>
      <c r="F26"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6"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6" s="5">
        <f ca="1">IF(PaymentSchedule3[[#This Row],[Payment number]]&lt;&gt;"",PaymentSchedule3[[#This Row],[Total
payment]]-PaymentSchedule3[[#This Row],[Interest]],"")</f>
        <v>416.36797946821264</v>
      </c>
      <c r="I26" s="5">
        <f ca="1">IF(PaymentSchedule3[[#This Row],[Payment number]]&lt;&gt;"",PaymentSchedule3[[#This Row],[Beginning
balance]]*(InterestRate/PaymentsPerYear),"")</f>
        <v>229.27408634984371</v>
      </c>
      <c r="J26" s="5">
        <f ca="1">IF(PaymentSchedule3[[#This Row],[Payment number]]&lt;&gt;"",IF(PaymentSchedule3[[#This Row],[Scheduled payment]]+PaymentSchedule3[[#This Row],[Extra
payment]]&lt;=PaymentSchedule3[[#This Row],[Beginning
balance]],PaymentSchedule3[[#This Row],[Beginning
balance]]-PaymentSchedule3[[#This Row],[Principal]],0),"")</f>
        <v>54719.684850153528</v>
      </c>
      <c r="K26" s="5">
        <f ca="1">IF(PaymentSchedule3[[#This Row],[Payment number]]&lt;&gt;"",SUM(INDEX(PaymentSchedule3[Interest],1,1):PaymentSchedule3[[#This Row],[Interest]]),"")</f>
        <v>3113.0317057882608</v>
      </c>
    </row>
    <row r="27" spans="2:11" ht="24" customHeight="1" x14ac:dyDescent="0.4">
      <c r="B27" s="15">
        <f ca="1">IF(LoanIsGood,IF(ROW()-ROW(PaymentSchedule3[[#Headers],[Payment number]])&gt;ScheduledNumberOfPayments,"",ROW()-ROW(PaymentSchedule3[[#Headers],[Payment number]])),"")</f>
        <v>14</v>
      </c>
      <c r="C27" s="8">
        <f ca="1">IF(PaymentSchedule3[[#This Row],[Payment number]]&lt;&gt;"",EOMONTH(LoanStartDate,ROW(PaymentSchedule3[[#This Row],[Payment number]])-ROW(PaymentSchedule3[[#Headers],[Payment number]])-2)+DAY(LoanStartDate),"")</f>
        <v>46450</v>
      </c>
      <c r="D27" s="5">
        <f ca="1">IF(PaymentSchedule3[[#This Row],[Payment number]]&lt;&gt;"",IF(ROW()-ROW(PaymentSchedule3[[#Headers],[Beginning
balance]])=1,LoanAmount,INDEX(PaymentSchedule3[Ending
balance],ROW()-ROW(PaymentSchedule3[[#Headers],[Beginning
balance]])-1)),"")</f>
        <v>54719.684850153528</v>
      </c>
      <c r="E27" s="5">
        <f ca="1">IF(PaymentSchedule3[[#This Row],[Payment number]]&lt;&gt;"",ScheduledPayment,"")</f>
        <v>395.64206581805638</v>
      </c>
      <c r="F27"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7"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7" s="5">
        <f ca="1">IF(PaymentSchedule3[[#This Row],[Payment number]]&lt;&gt;"",PaymentSchedule3[[#This Row],[Total
payment]]-PaymentSchedule3[[#This Row],[Interest]],"")</f>
        <v>418.09937631616799</v>
      </c>
      <c r="I27" s="5">
        <f ca="1">IF(PaymentSchedule3[[#This Row],[Payment number]]&lt;&gt;"",PaymentSchedule3[[#This Row],[Beginning
balance]]*(InterestRate/PaymentsPerYear),"")</f>
        <v>227.54268950188842</v>
      </c>
      <c r="J27" s="5">
        <f ca="1">IF(PaymentSchedule3[[#This Row],[Payment number]]&lt;&gt;"",IF(PaymentSchedule3[[#This Row],[Scheduled payment]]+PaymentSchedule3[[#This Row],[Extra
payment]]&lt;=PaymentSchedule3[[#This Row],[Beginning
balance]],PaymentSchedule3[[#This Row],[Beginning
balance]]-PaymentSchedule3[[#This Row],[Principal]],0),"")</f>
        <v>54301.58547383736</v>
      </c>
      <c r="K27" s="5">
        <f ca="1">IF(PaymentSchedule3[[#This Row],[Payment number]]&lt;&gt;"",SUM(INDEX(PaymentSchedule3[Interest],1,1):PaymentSchedule3[[#This Row],[Interest]]),"")</f>
        <v>3340.5743952901494</v>
      </c>
    </row>
    <row r="28" spans="2:11" ht="24" customHeight="1" x14ac:dyDescent="0.4">
      <c r="B28" s="15">
        <f ca="1">IF(LoanIsGood,IF(ROW()-ROW(PaymentSchedule3[[#Headers],[Payment number]])&gt;ScheduledNumberOfPayments,"",ROW()-ROW(PaymentSchedule3[[#Headers],[Payment number]])),"")</f>
        <v>15</v>
      </c>
      <c r="C28" s="8">
        <f ca="1">IF(PaymentSchedule3[[#This Row],[Payment number]]&lt;&gt;"",EOMONTH(LoanStartDate,ROW(PaymentSchedule3[[#This Row],[Payment number]])-ROW(PaymentSchedule3[[#Headers],[Payment number]])-2)+DAY(LoanStartDate),"")</f>
        <v>46481</v>
      </c>
      <c r="D28" s="5">
        <f ca="1">IF(PaymentSchedule3[[#This Row],[Payment number]]&lt;&gt;"",IF(ROW()-ROW(PaymentSchedule3[[#Headers],[Beginning
balance]])=1,LoanAmount,INDEX(PaymentSchedule3[Ending
balance],ROW()-ROW(PaymentSchedule3[[#Headers],[Beginning
balance]])-1)),"")</f>
        <v>54301.58547383736</v>
      </c>
      <c r="E28" s="5">
        <f ca="1">IF(PaymentSchedule3[[#This Row],[Payment number]]&lt;&gt;"",ScheduledPayment,"")</f>
        <v>395.64206581805638</v>
      </c>
      <c r="F28"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8"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8" s="5">
        <f ca="1">IF(PaymentSchedule3[[#This Row],[Payment number]]&lt;&gt;"",PaymentSchedule3[[#This Row],[Total
payment]]-PaymentSchedule3[[#This Row],[Interest]],"")</f>
        <v>419.83797288934932</v>
      </c>
      <c r="I28" s="5">
        <f ca="1">IF(PaymentSchedule3[[#This Row],[Payment number]]&lt;&gt;"",PaymentSchedule3[[#This Row],[Beginning
balance]]*(InterestRate/PaymentsPerYear),"")</f>
        <v>225.80409292870704</v>
      </c>
      <c r="J28" s="5">
        <f ca="1">IF(PaymentSchedule3[[#This Row],[Payment number]]&lt;&gt;"",IF(PaymentSchedule3[[#This Row],[Scheduled payment]]+PaymentSchedule3[[#This Row],[Extra
payment]]&lt;=PaymentSchedule3[[#This Row],[Beginning
balance]],PaymentSchedule3[[#This Row],[Beginning
balance]]-PaymentSchedule3[[#This Row],[Principal]],0),"")</f>
        <v>53881.747500948011</v>
      </c>
      <c r="K28" s="5">
        <f ca="1">IF(PaymentSchedule3[[#This Row],[Payment number]]&lt;&gt;"",SUM(INDEX(PaymentSchedule3[Interest],1,1):PaymentSchedule3[[#This Row],[Interest]]),"")</f>
        <v>3566.3784882188565</v>
      </c>
    </row>
    <row r="29" spans="2:11" ht="24" customHeight="1" x14ac:dyDescent="0.4">
      <c r="B29" s="15">
        <f ca="1">IF(LoanIsGood,IF(ROW()-ROW(PaymentSchedule3[[#Headers],[Payment number]])&gt;ScheduledNumberOfPayments,"",ROW()-ROW(PaymentSchedule3[[#Headers],[Payment number]])),"")</f>
        <v>16</v>
      </c>
      <c r="C29" s="8">
        <f ca="1">IF(PaymentSchedule3[[#This Row],[Payment number]]&lt;&gt;"",EOMONTH(LoanStartDate,ROW(PaymentSchedule3[[#This Row],[Payment number]])-ROW(PaymentSchedule3[[#Headers],[Payment number]])-2)+DAY(LoanStartDate),"")</f>
        <v>46511</v>
      </c>
      <c r="D29" s="5">
        <f ca="1">IF(PaymentSchedule3[[#This Row],[Payment number]]&lt;&gt;"",IF(ROW()-ROW(PaymentSchedule3[[#Headers],[Beginning
balance]])=1,LoanAmount,INDEX(PaymentSchedule3[Ending
balance],ROW()-ROW(PaymentSchedule3[[#Headers],[Beginning
balance]])-1)),"")</f>
        <v>53881.747500948011</v>
      </c>
      <c r="E29" s="5">
        <f ca="1">IF(PaymentSchedule3[[#This Row],[Payment number]]&lt;&gt;"",ScheduledPayment,"")</f>
        <v>395.64206581805638</v>
      </c>
      <c r="F29"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29"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29" s="5">
        <f ca="1">IF(PaymentSchedule3[[#This Row],[Payment number]]&lt;&gt;"",PaymentSchedule3[[#This Row],[Total
payment]]-PaymentSchedule3[[#This Row],[Interest]],"")</f>
        <v>421.58379912661422</v>
      </c>
      <c r="I29" s="5">
        <f ca="1">IF(PaymentSchedule3[[#This Row],[Payment number]]&lt;&gt;"",PaymentSchedule3[[#This Row],[Beginning
balance]]*(InterestRate/PaymentsPerYear),"")</f>
        <v>224.05826669144216</v>
      </c>
      <c r="J29" s="5">
        <f ca="1">IF(PaymentSchedule3[[#This Row],[Payment number]]&lt;&gt;"",IF(PaymentSchedule3[[#This Row],[Scheduled payment]]+PaymentSchedule3[[#This Row],[Extra
payment]]&lt;=PaymentSchedule3[[#This Row],[Beginning
balance]],PaymentSchedule3[[#This Row],[Beginning
balance]]-PaymentSchedule3[[#This Row],[Principal]],0),"")</f>
        <v>53460.163701821395</v>
      </c>
      <c r="K29" s="5">
        <f ca="1">IF(PaymentSchedule3[[#This Row],[Payment number]]&lt;&gt;"",SUM(INDEX(PaymentSchedule3[Interest],1,1):PaymentSchedule3[[#This Row],[Interest]]),"")</f>
        <v>3790.4367549102985</v>
      </c>
    </row>
    <row r="30" spans="2:11" ht="24" customHeight="1" x14ac:dyDescent="0.4">
      <c r="B30" s="15">
        <f ca="1">IF(LoanIsGood,IF(ROW()-ROW(PaymentSchedule3[[#Headers],[Payment number]])&gt;ScheduledNumberOfPayments,"",ROW()-ROW(PaymentSchedule3[[#Headers],[Payment number]])),"")</f>
        <v>17</v>
      </c>
      <c r="C30" s="8">
        <f ca="1">IF(PaymentSchedule3[[#This Row],[Payment number]]&lt;&gt;"",EOMONTH(LoanStartDate,ROW(PaymentSchedule3[[#This Row],[Payment number]])-ROW(PaymentSchedule3[[#Headers],[Payment number]])-2)+DAY(LoanStartDate),"")</f>
        <v>46542</v>
      </c>
      <c r="D30" s="5">
        <f ca="1">IF(PaymentSchedule3[[#This Row],[Payment number]]&lt;&gt;"",IF(ROW()-ROW(PaymentSchedule3[[#Headers],[Beginning
balance]])=1,LoanAmount,INDEX(PaymentSchedule3[Ending
balance],ROW()-ROW(PaymentSchedule3[[#Headers],[Beginning
balance]])-1)),"")</f>
        <v>53460.163701821395</v>
      </c>
      <c r="E30" s="5">
        <f ca="1">IF(PaymentSchedule3[[#This Row],[Payment number]]&lt;&gt;"",ScheduledPayment,"")</f>
        <v>395.64206581805638</v>
      </c>
      <c r="F30"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0"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0" s="5">
        <f ca="1">IF(PaymentSchedule3[[#This Row],[Payment number]]&lt;&gt;"",PaymentSchedule3[[#This Row],[Total
payment]]-PaymentSchedule3[[#This Row],[Interest]],"")</f>
        <v>423.33688509131571</v>
      </c>
      <c r="I30" s="5">
        <f ca="1">IF(PaymentSchedule3[[#This Row],[Payment number]]&lt;&gt;"",PaymentSchedule3[[#This Row],[Beginning
balance]]*(InterestRate/PaymentsPerYear),"")</f>
        <v>222.30518072674064</v>
      </c>
      <c r="J30" s="5">
        <f ca="1">IF(PaymentSchedule3[[#This Row],[Payment number]]&lt;&gt;"",IF(PaymentSchedule3[[#This Row],[Scheduled payment]]+PaymentSchedule3[[#This Row],[Extra
payment]]&lt;=PaymentSchedule3[[#This Row],[Beginning
balance]],PaymentSchedule3[[#This Row],[Beginning
balance]]-PaymentSchedule3[[#This Row],[Principal]],0),"")</f>
        <v>53036.826816730078</v>
      </c>
      <c r="K30" s="5">
        <f ca="1">IF(PaymentSchedule3[[#This Row],[Payment number]]&lt;&gt;"",SUM(INDEX(PaymentSchedule3[Interest],1,1):PaymentSchedule3[[#This Row],[Interest]]),"")</f>
        <v>4012.7419356370392</v>
      </c>
    </row>
    <row r="31" spans="2:11" ht="24" customHeight="1" x14ac:dyDescent="0.4">
      <c r="B31" s="15">
        <f ca="1">IF(LoanIsGood,IF(ROW()-ROW(PaymentSchedule3[[#Headers],[Payment number]])&gt;ScheduledNumberOfPayments,"",ROW()-ROW(PaymentSchedule3[[#Headers],[Payment number]])),"")</f>
        <v>18</v>
      </c>
      <c r="C31" s="8">
        <f ca="1">IF(PaymentSchedule3[[#This Row],[Payment number]]&lt;&gt;"",EOMONTH(LoanStartDate,ROW(PaymentSchedule3[[#This Row],[Payment number]])-ROW(PaymentSchedule3[[#Headers],[Payment number]])-2)+DAY(LoanStartDate),"")</f>
        <v>46572</v>
      </c>
      <c r="D31" s="5">
        <f ca="1">IF(PaymentSchedule3[[#This Row],[Payment number]]&lt;&gt;"",IF(ROW()-ROW(PaymentSchedule3[[#Headers],[Beginning
balance]])=1,LoanAmount,INDEX(PaymentSchedule3[Ending
balance],ROW()-ROW(PaymentSchedule3[[#Headers],[Beginning
balance]])-1)),"")</f>
        <v>53036.826816730078</v>
      </c>
      <c r="E31" s="5">
        <f ca="1">IF(PaymentSchedule3[[#This Row],[Payment number]]&lt;&gt;"",ScheduledPayment,"")</f>
        <v>395.64206581805638</v>
      </c>
      <c r="F31" s="5">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1" s="5">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1" s="5">
        <f ca="1">IF(PaymentSchedule3[[#This Row],[Payment number]]&lt;&gt;"",PaymentSchedule3[[#This Row],[Total
payment]]-PaymentSchedule3[[#This Row],[Interest]],"")</f>
        <v>425.09726097182045</v>
      </c>
      <c r="I31" s="5">
        <f ca="1">IF(PaymentSchedule3[[#This Row],[Payment number]]&lt;&gt;"",PaymentSchedule3[[#This Row],[Beginning
balance]]*(InterestRate/PaymentsPerYear),"")</f>
        <v>220.54480484623591</v>
      </c>
      <c r="J31" s="5">
        <f ca="1">IF(PaymentSchedule3[[#This Row],[Payment number]]&lt;&gt;"",IF(PaymentSchedule3[[#This Row],[Scheduled payment]]+PaymentSchedule3[[#This Row],[Extra
payment]]&lt;=PaymentSchedule3[[#This Row],[Beginning
balance]],PaymentSchedule3[[#This Row],[Beginning
balance]]-PaymentSchedule3[[#This Row],[Principal]],0),"")</f>
        <v>52611.729555758255</v>
      </c>
      <c r="K31" s="5">
        <f ca="1">IF(PaymentSchedule3[[#This Row],[Payment number]]&lt;&gt;"",SUM(INDEX(PaymentSchedule3[Interest],1,1):PaymentSchedule3[[#This Row],[Interest]]),"")</f>
        <v>4233.286740483275</v>
      </c>
    </row>
    <row r="32" spans="2:11" ht="24" customHeight="1" x14ac:dyDescent="0.4">
      <c r="B32" s="25">
        <f ca="1">IF(LoanIsGood,IF(ROW()-ROW(PaymentSchedule3[[#Headers],[Payment number]])&gt;ScheduledNumberOfPayments,"",ROW()-ROW(PaymentSchedule3[[#Headers],[Payment number]])),"")</f>
        <v>19</v>
      </c>
      <c r="C32" s="26">
        <f ca="1">IF(PaymentSchedule3[[#This Row],[Payment number]]&lt;&gt;"",EOMONTH(LoanStartDate,ROW(PaymentSchedule3[[#This Row],[Payment number]])-ROW(PaymentSchedule3[[#Headers],[Payment number]])-2)+DAY(LoanStartDate),"")</f>
        <v>46603</v>
      </c>
      <c r="D32" s="27">
        <f ca="1">IF(PaymentSchedule3[[#This Row],[Payment number]]&lt;&gt;"",IF(ROW()-ROW(PaymentSchedule3[[#Headers],[Beginning
balance]])=1,LoanAmount,INDEX(PaymentSchedule3[Ending
balance],ROW()-ROW(PaymentSchedule3[[#Headers],[Beginning
balance]])-1)),"")</f>
        <v>52611.729555758255</v>
      </c>
      <c r="E32" s="27">
        <f ca="1">IF(PaymentSchedule3[[#This Row],[Payment number]]&lt;&gt;"",ScheduledPayment,"")</f>
        <v>395.64206581805638</v>
      </c>
      <c r="F3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2" s="27">
        <f ca="1">IF(PaymentSchedule3[[#This Row],[Payment number]]&lt;&gt;"",PaymentSchedule3[[#This Row],[Total
payment]]-PaymentSchedule3[[#This Row],[Interest]],"")</f>
        <v>426.8649570820283</v>
      </c>
      <c r="I32" s="27">
        <f ca="1">IF(PaymentSchedule3[[#This Row],[Payment number]]&lt;&gt;"",PaymentSchedule3[[#This Row],[Beginning
balance]]*(InterestRate/PaymentsPerYear),"")</f>
        <v>218.77710873602808</v>
      </c>
      <c r="J32" s="27">
        <f ca="1">IF(PaymentSchedule3[[#This Row],[Payment number]]&lt;&gt;"",IF(PaymentSchedule3[[#This Row],[Scheduled payment]]+PaymentSchedule3[[#This Row],[Extra
payment]]&lt;=PaymentSchedule3[[#This Row],[Beginning
balance]],PaymentSchedule3[[#This Row],[Beginning
balance]]-PaymentSchedule3[[#This Row],[Principal]],0),"")</f>
        <v>52184.864598676228</v>
      </c>
      <c r="K32" s="27">
        <f ca="1">IF(PaymentSchedule3[[#This Row],[Payment number]]&lt;&gt;"",SUM(INDEX(PaymentSchedule3[Interest],1,1):PaymentSchedule3[[#This Row],[Interest]]),"")</f>
        <v>4452.0638492193029</v>
      </c>
    </row>
    <row r="33" spans="2:11" ht="24" customHeight="1" x14ac:dyDescent="0.4">
      <c r="B33" s="25">
        <f ca="1">IF(LoanIsGood,IF(ROW()-ROW(PaymentSchedule3[[#Headers],[Payment number]])&gt;ScheduledNumberOfPayments,"",ROW()-ROW(PaymentSchedule3[[#Headers],[Payment number]])),"")</f>
        <v>20</v>
      </c>
      <c r="C33" s="26">
        <f ca="1">IF(PaymentSchedule3[[#This Row],[Payment number]]&lt;&gt;"",EOMONTH(LoanStartDate,ROW(PaymentSchedule3[[#This Row],[Payment number]])-ROW(PaymentSchedule3[[#Headers],[Payment number]])-2)+DAY(LoanStartDate),"")</f>
        <v>46634</v>
      </c>
      <c r="D33" s="27">
        <f ca="1">IF(PaymentSchedule3[[#This Row],[Payment number]]&lt;&gt;"",IF(ROW()-ROW(PaymentSchedule3[[#Headers],[Beginning
balance]])=1,LoanAmount,INDEX(PaymentSchedule3[Ending
balance],ROW()-ROW(PaymentSchedule3[[#Headers],[Beginning
balance]])-1)),"")</f>
        <v>52184.864598676228</v>
      </c>
      <c r="E33" s="27">
        <f ca="1">IF(PaymentSchedule3[[#This Row],[Payment number]]&lt;&gt;"",ScheduledPayment,"")</f>
        <v>395.64206581805638</v>
      </c>
      <c r="F3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3" s="27">
        <f ca="1">IF(PaymentSchedule3[[#This Row],[Payment number]]&lt;&gt;"",PaymentSchedule3[[#This Row],[Total
payment]]-PaymentSchedule3[[#This Row],[Interest]],"")</f>
        <v>428.6400038618944</v>
      </c>
      <c r="I33" s="27">
        <f ca="1">IF(PaymentSchedule3[[#This Row],[Payment number]]&lt;&gt;"",PaymentSchedule3[[#This Row],[Beginning
balance]]*(InterestRate/PaymentsPerYear),"")</f>
        <v>217.00206195616198</v>
      </c>
      <c r="J33" s="27">
        <f ca="1">IF(PaymentSchedule3[[#This Row],[Payment number]]&lt;&gt;"",IF(PaymentSchedule3[[#This Row],[Scheduled payment]]+PaymentSchedule3[[#This Row],[Extra
payment]]&lt;=PaymentSchedule3[[#This Row],[Beginning
balance]],PaymentSchedule3[[#This Row],[Beginning
balance]]-PaymentSchedule3[[#This Row],[Principal]],0),"")</f>
        <v>51756.224594814332</v>
      </c>
      <c r="K33" s="27">
        <f ca="1">IF(PaymentSchedule3[[#This Row],[Payment number]]&lt;&gt;"",SUM(INDEX(PaymentSchedule3[Interest],1,1):PaymentSchedule3[[#This Row],[Interest]]),"")</f>
        <v>4669.0659111754649</v>
      </c>
    </row>
    <row r="34" spans="2:11" ht="24" customHeight="1" x14ac:dyDescent="0.4">
      <c r="B34" s="25">
        <f ca="1">IF(LoanIsGood,IF(ROW()-ROW(PaymentSchedule3[[#Headers],[Payment number]])&gt;ScheduledNumberOfPayments,"",ROW()-ROW(PaymentSchedule3[[#Headers],[Payment number]])),"")</f>
        <v>21</v>
      </c>
      <c r="C34" s="26">
        <f ca="1">IF(PaymentSchedule3[[#This Row],[Payment number]]&lt;&gt;"",EOMONTH(LoanStartDate,ROW(PaymentSchedule3[[#This Row],[Payment number]])-ROW(PaymentSchedule3[[#Headers],[Payment number]])-2)+DAY(LoanStartDate),"")</f>
        <v>46664</v>
      </c>
      <c r="D34" s="27">
        <f ca="1">IF(PaymentSchedule3[[#This Row],[Payment number]]&lt;&gt;"",IF(ROW()-ROW(PaymentSchedule3[[#Headers],[Beginning
balance]])=1,LoanAmount,INDEX(PaymentSchedule3[Ending
balance],ROW()-ROW(PaymentSchedule3[[#Headers],[Beginning
balance]])-1)),"")</f>
        <v>51756.224594814332</v>
      </c>
      <c r="E34" s="27">
        <f ca="1">IF(PaymentSchedule3[[#This Row],[Payment number]]&lt;&gt;"",ScheduledPayment,"")</f>
        <v>395.64206581805638</v>
      </c>
      <c r="F3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4" s="27">
        <f ca="1">IF(PaymentSchedule3[[#This Row],[Payment number]]&lt;&gt;"",PaymentSchedule3[[#This Row],[Total
payment]]-PaymentSchedule3[[#This Row],[Interest]],"")</f>
        <v>430.42243187795344</v>
      </c>
      <c r="I34" s="27">
        <f ca="1">IF(PaymentSchedule3[[#This Row],[Payment number]]&lt;&gt;"",PaymentSchedule3[[#This Row],[Beginning
balance]]*(InterestRate/PaymentsPerYear),"")</f>
        <v>215.21963394010294</v>
      </c>
      <c r="J34" s="27">
        <f ca="1">IF(PaymentSchedule3[[#This Row],[Payment number]]&lt;&gt;"",IF(PaymentSchedule3[[#This Row],[Scheduled payment]]+PaymentSchedule3[[#This Row],[Extra
payment]]&lt;=PaymentSchedule3[[#This Row],[Beginning
balance]],PaymentSchedule3[[#This Row],[Beginning
balance]]-PaymentSchedule3[[#This Row],[Principal]],0),"")</f>
        <v>51325.802162936379</v>
      </c>
      <c r="K34" s="27">
        <f ca="1">IF(PaymentSchedule3[[#This Row],[Payment number]]&lt;&gt;"",SUM(INDEX(PaymentSchedule3[Interest],1,1):PaymentSchedule3[[#This Row],[Interest]]),"")</f>
        <v>4884.2855451155674</v>
      </c>
    </row>
    <row r="35" spans="2:11" ht="24" customHeight="1" x14ac:dyDescent="0.4">
      <c r="B35" s="25">
        <f ca="1">IF(LoanIsGood,IF(ROW()-ROW(PaymentSchedule3[[#Headers],[Payment number]])&gt;ScheduledNumberOfPayments,"",ROW()-ROW(PaymentSchedule3[[#Headers],[Payment number]])),"")</f>
        <v>22</v>
      </c>
      <c r="C35" s="26">
        <f ca="1">IF(PaymentSchedule3[[#This Row],[Payment number]]&lt;&gt;"",EOMONTH(LoanStartDate,ROW(PaymentSchedule3[[#This Row],[Payment number]])-ROW(PaymentSchedule3[[#Headers],[Payment number]])-2)+DAY(LoanStartDate),"")</f>
        <v>46695</v>
      </c>
      <c r="D35" s="27">
        <f ca="1">IF(PaymentSchedule3[[#This Row],[Payment number]]&lt;&gt;"",IF(ROW()-ROW(PaymentSchedule3[[#Headers],[Beginning
balance]])=1,LoanAmount,INDEX(PaymentSchedule3[Ending
balance],ROW()-ROW(PaymentSchedule3[[#Headers],[Beginning
balance]])-1)),"")</f>
        <v>51325.802162936379</v>
      </c>
      <c r="E35" s="27">
        <f ca="1">IF(PaymentSchedule3[[#This Row],[Payment number]]&lt;&gt;"",ScheduledPayment,"")</f>
        <v>395.64206581805638</v>
      </c>
      <c r="F3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5" s="27">
        <f ca="1">IF(PaymentSchedule3[[#This Row],[Payment number]]&lt;&gt;"",PaymentSchedule3[[#This Row],[Total
payment]]-PaymentSchedule3[[#This Row],[Interest]],"")</f>
        <v>432.21227182384592</v>
      </c>
      <c r="I35" s="27">
        <f ca="1">IF(PaymentSchedule3[[#This Row],[Payment number]]&lt;&gt;"",PaymentSchedule3[[#This Row],[Beginning
balance]]*(InterestRate/PaymentsPerYear),"")</f>
        <v>213.42979399421046</v>
      </c>
      <c r="J35" s="27">
        <f ca="1">IF(PaymentSchedule3[[#This Row],[Payment number]]&lt;&gt;"",IF(PaymentSchedule3[[#This Row],[Scheduled payment]]+PaymentSchedule3[[#This Row],[Extra
payment]]&lt;=PaymentSchedule3[[#This Row],[Beginning
balance]],PaymentSchedule3[[#This Row],[Beginning
balance]]-PaymentSchedule3[[#This Row],[Principal]],0),"")</f>
        <v>50893.589891112533</v>
      </c>
      <c r="K35" s="27">
        <f ca="1">IF(PaymentSchedule3[[#This Row],[Payment number]]&lt;&gt;"",SUM(INDEX(PaymentSchedule3[Interest],1,1):PaymentSchedule3[[#This Row],[Interest]]),"")</f>
        <v>5097.7153391097781</v>
      </c>
    </row>
    <row r="36" spans="2:11" ht="24" customHeight="1" x14ac:dyDescent="0.4">
      <c r="B36" s="25">
        <f ca="1">IF(LoanIsGood,IF(ROW()-ROW(PaymentSchedule3[[#Headers],[Payment number]])&gt;ScheduledNumberOfPayments,"",ROW()-ROW(PaymentSchedule3[[#Headers],[Payment number]])),"")</f>
        <v>23</v>
      </c>
      <c r="C36" s="26">
        <f ca="1">IF(PaymentSchedule3[[#This Row],[Payment number]]&lt;&gt;"",EOMONTH(LoanStartDate,ROW(PaymentSchedule3[[#This Row],[Payment number]])-ROW(PaymentSchedule3[[#Headers],[Payment number]])-2)+DAY(LoanStartDate),"")</f>
        <v>46725</v>
      </c>
      <c r="D36" s="27">
        <f ca="1">IF(PaymentSchedule3[[#This Row],[Payment number]]&lt;&gt;"",IF(ROW()-ROW(PaymentSchedule3[[#Headers],[Beginning
balance]])=1,LoanAmount,INDEX(PaymentSchedule3[Ending
balance],ROW()-ROW(PaymentSchedule3[[#Headers],[Beginning
balance]])-1)),"")</f>
        <v>50893.589891112533</v>
      </c>
      <c r="E36" s="27">
        <f ca="1">IF(PaymentSchedule3[[#This Row],[Payment number]]&lt;&gt;"",ScheduledPayment,"")</f>
        <v>395.64206581805638</v>
      </c>
      <c r="F3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6" s="27">
        <f ca="1">IF(PaymentSchedule3[[#This Row],[Payment number]]&lt;&gt;"",PaymentSchedule3[[#This Row],[Total
payment]]-PaymentSchedule3[[#This Row],[Interest]],"")</f>
        <v>434.00955452084679</v>
      </c>
      <c r="I36" s="27">
        <f ca="1">IF(PaymentSchedule3[[#This Row],[Payment number]]&lt;&gt;"",PaymentSchedule3[[#This Row],[Beginning
balance]]*(InterestRate/PaymentsPerYear),"")</f>
        <v>211.63251129720962</v>
      </c>
      <c r="J36" s="27">
        <f ca="1">IF(PaymentSchedule3[[#This Row],[Payment number]]&lt;&gt;"",IF(PaymentSchedule3[[#This Row],[Scheduled payment]]+PaymentSchedule3[[#This Row],[Extra
payment]]&lt;=PaymentSchedule3[[#This Row],[Beginning
balance]],PaymentSchedule3[[#This Row],[Beginning
balance]]-PaymentSchedule3[[#This Row],[Principal]],0),"")</f>
        <v>50459.580336591687</v>
      </c>
      <c r="K36" s="27">
        <f ca="1">IF(PaymentSchedule3[[#This Row],[Payment number]]&lt;&gt;"",SUM(INDEX(PaymentSchedule3[Interest],1,1):PaymentSchedule3[[#This Row],[Interest]]),"")</f>
        <v>5309.3478504069881</v>
      </c>
    </row>
    <row r="37" spans="2:11" ht="24" customHeight="1" x14ac:dyDescent="0.4">
      <c r="B37" s="25">
        <f ca="1">IF(LoanIsGood,IF(ROW()-ROW(PaymentSchedule3[[#Headers],[Payment number]])&gt;ScheduledNumberOfPayments,"",ROW()-ROW(PaymentSchedule3[[#Headers],[Payment number]])),"")</f>
        <v>24</v>
      </c>
      <c r="C37" s="26">
        <f ca="1">IF(PaymentSchedule3[[#This Row],[Payment number]]&lt;&gt;"",EOMONTH(LoanStartDate,ROW(PaymentSchedule3[[#This Row],[Payment number]])-ROW(PaymentSchedule3[[#Headers],[Payment number]])-2)+DAY(LoanStartDate),"")</f>
        <v>46756</v>
      </c>
      <c r="D37" s="27">
        <f ca="1">IF(PaymentSchedule3[[#This Row],[Payment number]]&lt;&gt;"",IF(ROW()-ROW(PaymentSchedule3[[#Headers],[Beginning
balance]])=1,LoanAmount,INDEX(PaymentSchedule3[Ending
balance],ROW()-ROW(PaymentSchedule3[[#Headers],[Beginning
balance]])-1)),"")</f>
        <v>50459.580336591687</v>
      </c>
      <c r="E37" s="27">
        <f ca="1">IF(PaymentSchedule3[[#This Row],[Payment number]]&lt;&gt;"",ScheduledPayment,"")</f>
        <v>395.64206581805638</v>
      </c>
      <c r="F3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7" s="27">
        <f ca="1">IF(PaymentSchedule3[[#This Row],[Payment number]]&lt;&gt;"",PaymentSchedule3[[#This Row],[Total
payment]]-PaymentSchedule3[[#This Row],[Interest]],"")</f>
        <v>435.81431091839596</v>
      </c>
      <c r="I37" s="27">
        <f ca="1">IF(PaymentSchedule3[[#This Row],[Payment number]]&lt;&gt;"",PaymentSchedule3[[#This Row],[Beginning
balance]]*(InterestRate/PaymentsPerYear),"")</f>
        <v>209.82775489966042</v>
      </c>
      <c r="J37" s="27">
        <f ca="1">IF(PaymentSchedule3[[#This Row],[Payment number]]&lt;&gt;"",IF(PaymentSchedule3[[#This Row],[Scheduled payment]]+PaymentSchedule3[[#This Row],[Extra
payment]]&lt;=PaymentSchedule3[[#This Row],[Beginning
balance]],PaymentSchedule3[[#This Row],[Beginning
balance]]-PaymentSchedule3[[#This Row],[Principal]],0),"")</f>
        <v>50023.766025673292</v>
      </c>
      <c r="K37" s="27">
        <f ca="1">IF(PaymentSchedule3[[#This Row],[Payment number]]&lt;&gt;"",SUM(INDEX(PaymentSchedule3[Interest],1,1):PaymentSchedule3[[#This Row],[Interest]]),"")</f>
        <v>5519.1756053066483</v>
      </c>
    </row>
    <row r="38" spans="2:11" ht="24" customHeight="1" x14ac:dyDescent="0.4">
      <c r="B38" s="25">
        <f ca="1">IF(LoanIsGood,IF(ROW()-ROW(PaymentSchedule3[[#Headers],[Payment number]])&gt;ScheduledNumberOfPayments,"",ROW()-ROW(PaymentSchedule3[[#Headers],[Payment number]])),"")</f>
        <v>25</v>
      </c>
      <c r="C38" s="26">
        <f ca="1">IF(PaymentSchedule3[[#This Row],[Payment number]]&lt;&gt;"",EOMONTH(LoanStartDate,ROW(PaymentSchedule3[[#This Row],[Payment number]])-ROW(PaymentSchedule3[[#Headers],[Payment number]])-2)+DAY(LoanStartDate),"")</f>
        <v>46787</v>
      </c>
      <c r="D38" s="27">
        <f ca="1">IF(PaymentSchedule3[[#This Row],[Payment number]]&lt;&gt;"",IF(ROW()-ROW(PaymentSchedule3[[#Headers],[Beginning
balance]])=1,LoanAmount,INDEX(PaymentSchedule3[Ending
balance],ROW()-ROW(PaymentSchedule3[[#Headers],[Beginning
balance]])-1)),"")</f>
        <v>50023.766025673292</v>
      </c>
      <c r="E38" s="27">
        <f ca="1">IF(PaymentSchedule3[[#This Row],[Payment number]]&lt;&gt;"",ScheduledPayment,"")</f>
        <v>395.64206581805638</v>
      </c>
      <c r="F3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8" s="27">
        <f ca="1">IF(PaymentSchedule3[[#This Row],[Payment number]]&lt;&gt;"",PaymentSchedule3[[#This Row],[Total
payment]]-PaymentSchedule3[[#This Row],[Interest]],"")</f>
        <v>437.62657209463157</v>
      </c>
      <c r="I38" s="27">
        <f ca="1">IF(PaymentSchedule3[[#This Row],[Payment number]]&lt;&gt;"",PaymentSchedule3[[#This Row],[Beginning
balance]]*(InterestRate/PaymentsPerYear),"")</f>
        <v>208.01549372342478</v>
      </c>
      <c r="J38" s="27">
        <f ca="1">IF(PaymentSchedule3[[#This Row],[Payment number]]&lt;&gt;"",IF(PaymentSchedule3[[#This Row],[Scheduled payment]]+PaymentSchedule3[[#This Row],[Extra
payment]]&lt;=PaymentSchedule3[[#This Row],[Beginning
balance]],PaymentSchedule3[[#This Row],[Beginning
balance]]-PaymentSchedule3[[#This Row],[Principal]],0),"")</f>
        <v>49586.13945357866</v>
      </c>
      <c r="K38" s="27">
        <f ca="1">IF(PaymentSchedule3[[#This Row],[Payment number]]&lt;&gt;"",SUM(INDEX(PaymentSchedule3[Interest],1,1):PaymentSchedule3[[#This Row],[Interest]]),"")</f>
        <v>5727.191099030073</v>
      </c>
    </row>
    <row r="39" spans="2:11" ht="24" customHeight="1" x14ac:dyDescent="0.4">
      <c r="B39" s="25">
        <f ca="1">IF(LoanIsGood,IF(ROW()-ROW(PaymentSchedule3[[#Headers],[Payment number]])&gt;ScheduledNumberOfPayments,"",ROW()-ROW(PaymentSchedule3[[#Headers],[Payment number]])),"")</f>
        <v>26</v>
      </c>
      <c r="C39" s="26">
        <f ca="1">IF(PaymentSchedule3[[#This Row],[Payment number]]&lt;&gt;"",EOMONTH(LoanStartDate,ROW(PaymentSchedule3[[#This Row],[Payment number]])-ROW(PaymentSchedule3[[#Headers],[Payment number]])-2)+DAY(LoanStartDate),"")</f>
        <v>46816</v>
      </c>
      <c r="D39" s="27">
        <f ca="1">IF(PaymentSchedule3[[#This Row],[Payment number]]&lt;&gt;"",IF(ROW()-ROW(PaymentSchedule3[[#Headers],[Beginning
balance]])=1,LoanAmount,INDEX(PaymentSchedule3[Ending
balance],ROW()-ROW(PaymentSchedule3[[#Headers],[Beginning
balance]])-1)),"")</f>
        <v>49586.13945357866</v>
      </c>
      <c r="E39" s="27">
        <f ca="1">IF(PaymentSchedule3[[#This Row],[Payment number]]&lt;&gt;"",ScheduledPayment,"")</f>
        <v>395.64206581805638</v>
      </c>
      <c r="F3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3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39" s="27">
        <f ca="1">IF(PaymentSchedule3[[#This Row],[Payment number]]&lt;&gt;"",PaymentSchedule3[[#This Row],[Total
payment]]-PaymentSchedule3[[#This Row],[Interest]],"")</f>
        <v>439.4463692569251</v>
      </c>
      <c r="I39" s="27">
        <f ca="1">IF(PaymentSchedule3[[#This Row],[Payment number]]&lt;&gt;"",PaymentSchedule3[[#This Row],[Beginning
balance]]*(InterestRate/PaymentsPerYear),"")</f>
        <v>206.19569656113126</v>
      </c>
      <c r="J39" s="27">
        <f ca="1">IF(PaymentSchedule3[[#This Row],[Payment number]]&lt;&gt;"",IF(PaymentSchedule3[[#This Row],[Scheduled payment]]+PaymentSchedule3[[#This Row],[Extra
payment]]&lt;=PaymentSchedule3[[#This Row],[Beginning
balance]],PaymentSchedule3[[#This Row],[Beginning
balance]]-PaymentSchedule3[[#This Row],[Principal]],0),"")</f>
        <v>49146.693084321734</v>
      </c>
      <c r="K39" s="27">
        <f ca="1">IF(PaymentSchedule3[[#This Row],[Payment number]]&lt;&gt;"",SUM(INDEX(PaymentSchedule3[Interest],1,1):PaymentSchedule3[[#This Row],[Interest]]),"")</f>
        <v>5933.3867955912046</v>
      </c>
    </row>
    <row r="40" spans="2:11" ht="24" customHeight="1" x14ac:dyDescent="0.4">
      <c r="B40" s="25">
        <f ca="1">IF(LoanIsGood,IF(ROW()-ROW(PaymentSchedule3[[#Headers],[Payment number]])&gt;ScheduledNumberOfPayments,"",ROW()-ROW(PaymentSchedule3[[#Headers],[Payment number]])),"")</f>
        <v>27</v>
      </c>
      <c r="C40" s="26">
        <f ca="1">IF(PaymentSchedule3[[#This Row],[Payment number]]&lt;&gt;"",EOMONTH(LoanStartDate,ROW(PaymentSchedule3[[#This Row],[Payment number]])-ROW(PaymentSchedule3[[#Headers],[Payment number]])-2)+DAY(LoanStartDate),"")</f>
        <v>46847</v>
      </c>
      <c r="D40" s="27">
        <f ca="1">IF(PaymentSchedule3[[#This Row],[Payment number]]&lt;&gt;"",IF(ROW()-ROW(PaymentSchedule3[[#Headers],[Beginning
balance]])=1,LoanAmount,INDEX(PaymentSchedule3[Ending
balance],ROW()-ROW(PaymentSchedule3[[#Headers],[Beginning
balance]])-1)),"")</f>
        <v>49146.693084321734</v>
      </c>
      <c r="E40" s="27">
        <f ca="1">IF(PaymentSchedule3[[#This Row],[Payment number]]&lt;&gt;"",ScheduledPayment,"")</f>
        <v>395.64206581805638</v>
      </c>
      <c r="F4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0" s="27">
        <f ca="1">IF(PaymentSchedule3[[#This Row],[Payment number]]&lt;&gt;"",PaymentSchedule3[[#This Row],[Total
payment]]-PaymentSchedule3[[#This Row],[Interest]],"")</f>
        <v>441.27373374241847</v>
      </c>
      <c r="I40" s="27">
        <f ca="1">IF(PaymentSchedule3[[#This Row],[Payment number]]&lt;&gt;"",PaymentSchedule3[[#This Row],[Beginning
balance]]*(InterestRate/PaymentsPerYear),"")</f>
        <v>204.36833207563788</v>
      </c>
      <c r="J40" s="27">
        <f ca="1">IF(PaymentSchedule3[[#This Row],[Payment number]]&lt;&gt;"",IF(PaymentSchedule3[[#This Row],[Scheduled payment]]+PaymentSchedule3[[#This Row],[Extra
payment]]&lt;=PaymentSchedule3[[#This Row],[Beginning
balance]],PaymentSchedule3[[#This Row],[Beginning
balance]]-PaymentSchedule3[[#This Row],[Principal]],0),"")</f>
        <v>48705.419350579316</v>
      </c>
      <c r="K40" s="27">
        <f ca="1">IF(PaymentSchedule3[[#This Row],[Payment number]]&lt;&gt;"",SUM(INDEX(PaymentSchedule3[Interest],1,1):PaymentSchedule3[[#This Row],[Interest]]),"")</f>
        <v>6137.7551276668428</v>
      </c>
    </row>
    <row r="41" spans="2:11" ht="24" customHeight="1" x14ac:dyDescent="0.4">
      <c r="B41" s="25">
        <f ca="1">IF(LoanIsGood,IF(ROW()-ROW(PaymentSchedule3[[#Headers],[Payment number]])&gt;ScheduledNumberOfPayments,"",ROW()-ROW(PaymentSchedule3[[#Headers],[Payment number]])),"")</f>
        <v>28</v>
      </c>
      <c r="C41" s="26">
        <f ca="1">IF(PaymentSchedule3[[#This Row],[Payment number]]&lt;&gt;"",EOMONTH(LoanStartDate,ROW(PaymentSchedule3[[#This Row],[Payment number]])-ROW(PaymentSchedule3[[#Headers],[Payment number]])-2)+DAY(LoanStartDate),"")</f>
        <v>46877</v>
      </c>
      <c r="D41" s="27">
        <f ca="1">IF(PaymentSchedule3[[#This Row],[Payment number]]&lt;&gt;"",IF(ROW()-ROW(PaymentSchedule3[[#Headers],[Beginning
balance]])=1,LoanAmount,INDEX(PaymentSchedule3[Ending
balance],ROW()-ROW(PaymentSchedule3[[#Headers],[Beginning
balance]])-1)),"")</f>
        <v>48705.419350579316</v>
      </c>
      <c r="E41" s="27">
        <f ca="1">IF(PaymentSchedule3[[#This Row],[Payment number]]&lt;&gt;"",ScheduledPayment,"")</f>
        <v>395.64206581805638</v>
      </c>
      <c r="F4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1" s="27">
        <f ca="1">IF(PaymentSchedule3[[#This Row],[Payment number]]&lt;&gt;"",PaymentSchedule3[[#This Row],[Total
payment]]-PaymentSchedule3[[#This Row],[Interest]],"")</f>
        <v>443.10869701856404</v>
      </c>
      <c r="I41" s="27">
        <f ca="1">IF(PaymentSchedule3[[#This Row],[Payment number]]&lt;&gt;"",PaymentSchedule3[[#This Row],[Beginning
balance]]*(InterestRate/PaymentsPerYear),"")</f>
        <v>202.53336879949231</v>
      </c>
      <c r="J41" s="27">
        <f ca="1">IF(PaymentSchedule3[[#This Row],[Payment number]]&lt;&gt;"",IF(PaymentSchedule3[[#This Row],[Scheduled payment]]+PaymentSchedule3[[#This Row],[Extra
payment]]&lt;=PaymentSchedule3[[#This Row],[Beginning
balance]],PaymentSchedule3[[#This Row],[Beginning
balance]]-PaymentSchedule3[[#This Row],[Principal]],0),"")</f>
        <v>48262.310653560751</v>
      </c>
      <c r="K41" s="27">
        <f ca="1">IF(PaymentSchedule3[[#This Row],[Payment number]]&lt;&gt;"",SUM(INDEX(PaymentSchedule3[Interest],1,1):PaymentSchedule3[[#This Row],[Interest]]),"")</f>
        <v>6340.2884964663353</v>
      </c>
    </row>
    <row r="42" spans="2:11" ht="24" customHeight="1" x14ac:dyDescent="0.4">
      <c r="B42" s="25">
        <f ca="1">IF(LoanIsGood,IF(ROW()-ROW(PaymentSchedule3[[#Headers],[Payment number]])&gt;ScheduledNumberOfPayments,"",ROW()-ROW(PaymentSchedule3[[#Headers],[Payment number]])),"")</f>
        <v>29</v>
      </c>
      <c r="C42" s="26">
        <f ca="1">IF(PaymentSchedule3[[#This Row],[Payment number]]&lt;&gt;"",EOMONTH(LoanStartDate,ROW(PaymentSchedule3[[#This Row],[Payment number]])-ROW(PaymentSchedule3[[#Headers],[Payment number]])-2)+DAY(LoanStartDate),"")</f>
        <v>46908</v>
      </c>
      <c r="D42" s="27">
        <f ca="1">IF(PaymentSchedule3[[#This Row],[Payment number]]&lt;&gt;"",IF(ROW()-ROW(PaymentSchedule3[[#Headers],[Beginning
balance]])=1,LoanAmount,INDEX(PaymentSchedule3[Ending
balance],ROW()-ROW(PaymentSchedule3[[#Headers],[Beginning
balance]])-1)),"")</f>
        <v>48262.310653560751</v>
      </c>
      <c r="E42" s="27">
        <f ca="1">IF(PaymentSchedule3[[#This Row],[Payment number]]&lt;&gt;"",ScheduledPayment,"")</f>
        <v>395.64206581805638</v>
      </c>
      <c r="F4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2" s="27">
        <f ca="1">IF(PaymentSchedule3[[#This Row],[Payment number]]&lt;&gt;"",PaymentSchedule3[[#This Row],[Total
payment]]-PaymentSchedule3[[#This Row],[Interest]],"")</f>
        <v>444.95129068366623</v>
      </c>
      <c r="I42" s="27">
        <f ca="1">IF(PaymentSchedule3[[#This Row],[Payment number]]&lt;&gt;"",PaymentSchedule3[[#This Row],[Beginning
balance]]*(InterestRate/PaymentsPerYear),"")</f>
        <v>200.69077513439012</v>
      </c>
      <c r="J42" s="27">
        <f ca="1">IF(PaymentSchedule3[[#This Row],[Payment number]]&lt;&gt;"",IF(PaymentSchedule3[[#This Row],[Scheduled payment]]+PaymentSchedule3[[#This Row],[Extra
payment]]&lt;=PaymentSchedule3[[#This Row],[Beginning
balance]],PaymentSchedule3[[#This Row],[Beginning
balance]]-PaymentSchedule3[[#This Row],[Principal]],0),"")</f>
        <v>47817.359362877083</v>
      </c>
      <c r="K42" s="27">
        <f ca="1">IF(PaymentSchedule3[[#This Row],[Payment number]]&lt;&gt;"",SUM(INDEX(PaymentSchedule3[Interest],1,1):PaymentSchedule3[[#This Row],[Interest]]),"")</f>
        <v>6540.979271600725</v>
      </c>
    </row>
    <row r="43" spans="2:11" ht="24" customHeight="1" x14ac:dyDescent="0.4">
      <c r="B43" s="25">
        <f ca="1">IF(LoanIsGood,IF(ROW()-ROW(PaymentSchedule3[[#Headers],[Payment number]])&gt;ScheduledNumberOfPayments,"",ROW()-ROW(PaymentSchedule3[[#Headers],[Payment number]])),"")</f>
        <v>30</v>
      </c>
      <c r="C43" s="26">
        <f ca="1">IF(PaymentSchedule3[[#This Row],[Payment number]]&lt;&gt;"",EOMONTH(LoanStartDate,ROW(PaymentSchedule3[[#This Row],[Payment number]])-ROW(PaymentSchedule3[[#Headers],[Payment number]])-2)+DAY(LoanStartDate),"")</f>
        <v>46938</v>
      </c>
      <c r="D43" s="27">
        <f ca="1">IF(PaymentSchedule3[[#This Row],[Payment number]]&lt;&gt;"",IF(ROW()-ROW(PaymentSchedule3[[#Headers],[Beginning
balance]])=1,LoanAmount,INDEX(PaymentSchedule3[Ending
balance],ROW()-ROW(PaymentSchedule3[[#Headers],[Beginning
balance]])-1)),"")</f>
        <v>47817.359362877083</v>
      </c>
      <c r="E43" s="27">
        <f ca="1">IF(PaymentSchedule3[[#This Row],[Payment number]]&lt;&gt;"",ScheduledPayment,"")</f>
        <v>395.64206581805638</v>
      </c>
      <c r="F4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3" s="27">
        <f ca="1">IF(PaymentSchedule3[[#This Row],[Payment number]]&lt;&gt;"",PaymentSchedule3[[#This Row],[Total
payment]]-PaymentSchedule3[[#This Row],[Interest]],"")</f>
        <v>446.80154646742585</v>
      </c>
      <c r="I43" s="27">
        <f ca="1">IF(PaymentSchedule3[[#This Row],[Payment number]]&lt;&gt;"",PaymentSchedule3[[#This Row],[Beginning
balance]]*(InterestRate/PaymentsPerYear),"")</f>
        <v>198.84051935063053</v>
      </c>
      <c r="J43" s="27">
        <f ca="1">IF(PaymentSchedule3[[#This Row],[Payment number]]&lt;&gt;"",IF(PaymentSchedule3[[#This Row],[Scheduled payment]]+PaymentSchedule3[[#This Row],[Extra
payment]]&lt;=PaymentSchedule3[[#This Row],[Beginning
balance]],PaymentSchedule3[[#This Row],[Beginning
balance]]-PaymentSchedule3[[#This Row],[Principal]],0),"")</f>
        <v>47370.557816409659</v>
      </c>
      <c r="K43" s="27">
        <f ca="1">IF(PaymentSchedule3[[#This Row],[Payment number]]&lt;&gt;"",SUM(INDEX(PaymentSchedule3[Interest],1,1):PaymentSchedule3[[#This Row],[Interest]]),"")</f>
        <v>6739.8197909513556</v>
      </c>
    </row>
    <row r="44" spans="2:11" ht="24" customHeight="1" x14ac:dyDescent="0.4">
      <c r="B44" s="25">
        <f ca="1">IF(LoanIsGood,IF(ROW()-ROW(PaymentSchedule3[[#Headers],[Payment number]])&gt;ScheduledNumberOfPayments,"",ROW()-ROW(PaymentSchedule3[[#Headers],[Payment number]])),"")</f>
        <v>31</v>
      </c>
      <c r="C44" s="26">
        <f ca="1">IF(PaymentSchedule3[[#This Row],[Payment number]]&lt;&gt;"",EOMONTH(LoanStartDate,ROW(PaymentSchedule3[[#This Row],[Payment number]])-ROW(PaymentSchedule3[[#Headers],[Payment number]])-2)+DAY(LoanStartDate),"")</f>
        <v>46969</v>
      </c>
      <c r="D44" s="27">
        <f ca="1">IF(PaymentSchedule3[[#This Row],[Payment number]]&lt;&gt;"",IF(ROW()-ROW(PaymentSchedule3[[#Headers],[Beginning
balance]])=1,LoanAmount,INDEX(PaymentSchedule3[Ending
balance],ROW()-ROW(PaymentSchedule3[[#Headers],[Beginning
balance]])-1)),"")</f>
        <v>47370.557816409659</v>
      </c>
      <c r="E44" s="27">
        <f ca="1">IF(PaymentSchedule3[[#This Row],[Payment number]]&lt;&gt;"",ScheduledPayment,"")</f>
        <v>395.64206581805638</v>
      </c>
      <c r="F4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4" s="27">
        <f ca="1">IF(PaymentSchedule3[[#This Row],[Payment number]]&lt;&gt;"",PaymentSchedule3[[#This Row],[Total
payment]]-PaymentSchedule3[[#This Row],[Interest]],"")</f>
        <v>448.65949623148623</v>
      </c>
      <c r="I44" s="27">
        <f ca="1">IF(PaymentSchedule3[[#This Row],[Payment number]]&lt;&gt;"",PaymentSchedule3[[#This Row],[Beginning
balance]]*(InterestRate/PaymentsPerYear),"")</f>
        <v>196.98256958657015</v>
      </c>
      <c r="J44" s="27">
        <f ca="1">IF(PaymentSchedule3[[#This Row],[Payment number]]&lt;&gt;"",IF(PaymentSchedule3[[#This Row],[Scheduled payment]]+PaymentSchedule3[[#This Row],[Extra
payment]]&lt;=PaymentSchedule3[[#This Row],[Beginning
balance]],PaymentSchedule3[[#This Row],[Beginning
balance]]-PaymentSchedule3[[#This Row],[Principal]],0),"")</f>
        <v>46921.898320178174</v>
      </c>
      <c r="K44" s="27">
        <f ca="1">IF(PaymentSchedule3[[#This Row],[Payment number]]&lt;&gt;"",SUM(INDEX(PaymentSchedule3[Interest],1,1):PaymentSchedule3[[#This Row],[Interest]]),"")</f>
        <v>6936.8023605379258</v>
      </c>
    </row>
    <row r="45" spans="2:11" ht="24" customHeight="1" x14ac:dyDescent="0.4">
      <c r="B45" s="25">
        <f ca="1">IF(LoanIsGood,IF(ROW()-ROW(PaymentSchedule3[[#Headers],[Payment number]])&gt;ScheduledNumberOfPayments,"",ROW()-ROW(PaymentSchedule3[[#Headers],[Payment number]])),"")</f>
        <v>32</v>
      </c>
      <c r="C45" s="26">
        <f ca="1">IF(PaymentSchedule3[[#This Row],[Payment number]]&lt;&gt;"",EOMONTH(LoanStartDate,ROW(PaymentSchedule3[[#This Row],[Payment number]])-ROW(PaymentSchedule3[[#Headers],[Payment number]])-2)+DAY(LoanStartDate),"")</f>
        <v>47000</v>
      </c>
      <c r="D45" s="27">
        <f ca="1">IF(PaymentSchedule3[[#This Row],[Payment number]]&lt;&gt;"",IF(ROW()-ROW(PaymentSchedule3[[#Headers],[Beginning
balance]])=1,LoanAmount,INDEX(PaymentSchedule3[Ending
balance],ROW()-ROW(PaymentSchedule3[[#Headers],[Beginning
balance]])-1)),"")</f>
        <v>46921.898320178174</v>
      </c>
      <c r="E45" s="27">
        <f ca="1">IF(PaymentSchedule3[[#This Row],[Payment number]]&lt;&gt;"",ScheduledPayment,"")</f>
        <v>395.64206581805638</v>
      </c>
      <c r="F4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5" s="27">
        <f ca="1">IF(PaymentSchedule3[[#This Row],[Payment number]]&lt;&gt;"",PaymentSchedule3[[#This Row],[Total
payment]]-PaymentSchedule3[[#This Row],[Interest]],"")</f>
        <v>450.52517196998213</v>
      </c>
      <c r="I45" s="27">
        <f ca="1">IF(PaymentSchedule3[[#This Row],[Payment number]]&lt;&gt;"",PaymentSchedule3[[#This Row],[Beginning
balance]]*(InterestRate/PaymentsPerYear),"")</f>
        <v>195.11689384807423</v>
      </c>
      <c r="J45" s="27">
        <f ca="1">IF(PaymentSchedule3[[#This Row],[Payment number]]&lt;&gt;"",IF(PaymentSchedule3[[#This Row],[Scheduled payment]]+PaymentSchedule3[[#This Row],[Extra
payment]]&lt;=PaymentSchedule3[[#This Row],[Beginning
balance]],PaymentSchedule3[[#This Row],[Beginning
balance]]-PaymentSchedule3[[#This Row],[Principal]],0),"")</f>
        <v>46471.373148208193</v>
      </c>
      <c r="K45" s="27">
        <f ca="1">IF(PaymentSchedule3[[#This Row],[Payment number]]&lt;&gt;"",SUM(INDEX(PaymentSchedule3[Interest],1,1):PaymentSchedule3[[#This Row],[Interest]]),"")</f>
        <v>7131.9192543859999</v>
      </c>
    </row>
    <row r="46" spans="2:11" ht="24" customHeight="1" x14ac:dyDescent="0.4">
      <c r="B46" s="25">
        <f ca="1">IF(LoanIsGood,IF(ROW()-ROW(PaymentSchedule3[[#Headers],[Payment number]])&gt;ScheduledNumberOfPayments,"",ROW()-ROW(PaymentSchedule3[[#Headers],[Payment number]])),"")</f>
        <v>33</v>
      </c>
      <c r="C46" s="26">
        <f ca="1">IF(PaymentSchedule3[[#This Row],[Payment number]]&lt;&gt;"",EOMONTH(LoanStartDate,ROW(PaymentSchedule3[[#This Row],[Payment number]])-ROW(PaymentSchedule3[[#Headers],[Payment number]])-2)+DAY(LoanStartDate),"")</f>
        <v>47030</v>
      </c>
      <c r="D46" s="27">
        <f ca="1">IF(PaymentSchedule3[[#This Row],[Payment number]]&lt;&gt;"",IF(ROW()-ROW(PaymentSchedule3[[#Headers],[Beginning
balance]])=1,LoanAmount,INDEX(PaymentSchedule3[Ending
balance],ROW()-ROW(PaymentSchedule3[[#Headers],[Beginning
balance]])-1)),"")</f>
        <v>46471.373148208193</v>
      </c>
      <c r="E46" s="27">
        <f ca="1">IF(PaymentSchedule3[[#This Row],[Payment number]]&lt;&gt;"",ScheduledPayment,"")</f>
        <v>395.64206581805638</v>
      </c>
      <c r="F4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6" s="27">
        <f ca="1">IF(PaymentSchedule3[[#This Row],[Payment number]]&lt;&gt;"",PaymentSchedule3[[#This Row],[Total
payment]]-PaymentSchedule3[[#This Row],[Interest]],"")</f>
        <v>452.39860581009066</v>
      </c>
      <c r="I46" s="27">
        <f ca="1">IF(PaymentSchedule3[[#This Row],[Payment number]]&lt;&gt;"",PaymentSchedule3[[#This Row],[Beginning
balance]]*(InterestRate/PaymentsPerYear),"")</f>
        <v>193.24346000796572</v>
      </c>
      <c r="J46" s="27">
        <f ca="1">IF(PaymentSchedule3[[#This Row],[Payment number]]&lt;&gt;"",IF(PaymentSchedule3[[#This Row],[Scheduled payment]]+PaymentSchedule3[[#This Row],[Extra
payment]]&lt;=PaymentSchedule3[[#This Row],[Beginning
balance]],PaymentSchedule3[[#This Row],[Beginning
balance]]-PaymentSchedule3[[#This Row],[Principal]],0),"")</f>
        <v>46018.9745423981</v>
      </c>
      <c r="K46" s="27">
        <f ca="1">IF(PaymentSchedule3[[#This Row],[Payment number]]&lt;&gt;"",SUM(INDEX(PaymentSchedule3[Interest],1,1):PaymentSchedule3[[#This Row],[Interest]]),"")</f>
        <v>7325.1627143939659</v>
      </c>
    </row>
    <row r="47" spans="2:11" ht="24" customHeight="1" x14ac:dyDescent="0.4">
      <c r="B47" s="25">
        <f ca="1">IF(LoanIsGood,IF(ROW()-ROW(PaymentSchedule3[[#Headers],[Payment number]])&gt;ScheduledNumberOfPayments,"",ROW()-ROW(PaymentSchedule3[[#Headers],[Payment number]])),"")</f>
        <v>34</v>
      </c>
      <c r="C47" s="26">
        <f ca="1">IF(PaymentSchedule3[[#This Row],[Payment number]]&lt;&gt;"",EOMONTH(LoanStartDate,ROW(PaymentSchedule3[[#This Row],[Payment number]])-ROW(PaymentSchedule3[[#Headers],[Payment number]])-2)+DAY(LoanStartDate),"")</f>
        <v>47061</v>
      </c>
      <c r="D47" s="27">
        <f ca="1">IF(PaymentSchedule3[[#This Row],[Payment number]]&lt;&gt;"",IF(ROW()-ROW(PaymentSchedule3[[#Headers],[Beginning
balance]])=1,LoanAmount,INDEX(PaymentSchedule3[Ending
balance],ROW()-ROW(PaymentSchedule3[[#Headers],[Beginning
balance]])-1)),"")</f>
        <v>46018.9745423981</v>
      </c>
      <c r="E47" s="27">
        <f ca="1">IF(PaymentSchedule3[[#This Row],[Payment number]]&lt;&gt;"",ScheduledPayment,"")</f>
        <v>395.64206581805638</v>
      </c>
      <c r="F4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7" s="27">
        <f ca="1">IF(PaymentSchedule3[[#This Row],[Payment number]]&lt;&gt;"",PaymentSchedule3[[#This Row],[Total
payment]]-PaymentSchedule3[[#This Row],[Interest]],"")</f>
        <v>454.27983001258428</v>
      </c>
      <c r="I47" s="27">
        <f ca="1">IF(PaymentSchedule3[[#This Row],[Payment number]]&lt;&gt;"",PaymentSchedule3[[#This Row],[Beginning
balance]]*(InterestRate/PaymentsPerYear),"")</f>
        <v>191.3622358054721</v>
      </c>
      <c r="J47" s="27">
        <f ca="1">IF(PaymentSchedule3[[#This Row],[Payment number]]&lt;&gt;"",IF(PaymentSchedule3[[#This Row],[Scheduled payment]]+PaymentSchedule3[[#This Row],[Extra
payment]]&lt;=PaymentSchedule3[[#This Row],[Beginning
balance]],PaymentSchedule3[[#This Row],[Beginning
balance]]-PaymentSchedule3[[#This Row],[Principal]],0),"")</f>
        <v>45564.694712385513</v>
      </c>
      <c r="K47" s="27">
        <f ca="1">IF(PaymentSchedule3[[#This Row],[Payment number]]&lt;&gt;"",SUM(INDEX(PaymentSchedule3[Interest],1,1):PaymentSchedule3[[#This Row],[Interest]]),"")</f>
        <v>7516.5249501994376</v>
      </c>
    </row>
    <row r="48" spans="2:11" ht="24" customHeight="1" x14ac:dyDescent="0.4">
      <c r="B48" s="25">
        <f ca="1">IF(LoanIsGood,IF(ROW()-ROW(PaymentSchedule3[[#Headers],[Payment number]])&gt;ScheduledNumberOfPayments,"",ROW()-ROW(PaymentSchedule3[[#Headers],[Payment number]])),"")</f>
        <v>35</v>
      </c>
      <c r="C48" s="26">
        <f ca="1">IF(PaymentSchedule3[[#This Row],[Payment number]]&lt;&gt;"",EOMONTH(LoanStartDate,ROW(PaymentSchedule3[[#This Row],[Payment number]])-ROW(PaymentSchedule3[[#Headers],[Payment number]])-2)+DAY(LoanStartDate),"")</f>
        <v>47091</v>
      </c>
      <c r="D48" s="27">
        <f ca="1">IF(PaymentSchedule3[[#This Row],[Payment number]]&lt;&gt;"",IF(ROW()-ROW(PaymentSchedule3[[#Headers],[Beginning
balance]])=1,LoanAmount,INDEX(PaymentSchedule3[Ending
balance],ROW()-ROW(PaymentSchedule3[[#Headers],[Beginning
balance]])-1)),"")</f>
        <v>45564.694712385513</v>
      </c>
      <c r="E48" s="27">
        <f ca="1">IF(PaymentSchedule3[[#This Row],[Payment number]]&lt;&gt;"",ScheduledPayment,"")</f>
        <v>395.64206581805638</v>
      </c>
      <c r="F4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8" s="27">
        <f ca="1">IF(PaymentSchedule3[[#This Row],[Payment number]]&lt;&gt;"",PaymentSchedule3[[#This Row],[Total
payment]]-PaymentSchedule3[[#This Row],[Interest]],"")</f>
        <v>456.16887697238661</v>
      </c>
      <c r="I48" s="27">
        <f ca="1">IF(PaymentSchedule3[[#This Row],[Payment number]]&lt;&gt;"",PaymentSchedule3[[#This Row],[Beginning
balance]]*(InterestRate/PaymentsPerYear),"")</f>
        <v>189.47318884566977</v>
      </c>
      <c r="J48" s="27">
        <f ca="1">IF(PaymentSchedule3[[#This Row],[Payment number]]&lt;&gt;"",IF(PaymentSchedule3[[#This Row],[Scheduled payment]]+PaymentSchedule3[[#This Row],[Extra
payment]]&lt;=PaymentSchedule3[[#This Row],[Beginning
balance]],PaymentSchedule3[[#This Row],[Beginning
balance]]-PaymentSchedule3[[#This Row],[Principal]],0),"")</f>
        <v>45108.525835413129</v>
      </c>
      <c r="K48" s="27">
        <f ca="1">IF(PaymentSchedule3[[#This Row],[Payment number]]&lt;&gt;"",SUM(INDEX(PaymentSchedule3[Interest],1,1):PaymentSchedule3[[#This Row],[Interest]]),"")</f>
        <v>7705.9981390451076</v>
      </c>
    </row>
    <row r="49" spans="2:11" ht="24" customHeight="1" x14ac:dyDescent="0.4">
      <c r="B49" s="25">
        <f ca="1">IF(LoanIsGood,IF(ROW()-ROW(PaymentSchedule3[[#Headers],[Payment number]])&gt;ScheduledNumberOfPayments,"",ROW()-ROW(PaymentSchedule3[[#Headers],[Payment number]])),"")</f>
        <v>36</v>
      </c>
      <c r="C49" s="26">
        <f ca="1">IF(PaymentSchedule3[[#This Row],[Payment number]]&lt;&gt;"",EOMONTH(LoanStartDate,ROW(PaymentSchedule3[[#This Row],[Payment number]])-ROW(PaymentSchedule3[[#Headers],[Payment number]])-2)+DAY(LoanStartDate),"")</f>
        <v>47122</v>
      </c>
      <c r="D49" s="27">
        <f ca="1">IF(PaymentSchedule3[[#This Row],[Payment number]]&lt;&gt;"",IF(ROW()-ROW(PaymentSchedule3[[#Headers],[Beginning
balance]])=1,LoanAmount,INDEX(PaymentSchedule3[Ending
balance],ROW()-ROW(PaymentSchedule3[[#Headers],[Beginning
balance]])-1)),"")</f>
        <v>45108.525835413129</v>
      </c>
      <c r="E49" s="27">
        <f ca="1">IF(PaymentSchedule3[[#This Row],[Payment number]]&lt;&gt;"",ScheduledPayment,"")</f>
        <v>395.64206581805638</v>
      </c>
      <c r="F4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4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49" s="27">
        <f ca="1">IF(PaymentSchedule3[[#This Row],[Payment number]]&lt;&gt;"",PaymentSchedule3[[#This Row],[Total
payment]]-PaymentSchedule3[[#This Row],[Interest]],"")</f>
        <v>458.06577921913015</v>
      </c>
      <c r="I49" s="27">
        <f ca="1">IF(PaymentSchedule3[[#This Row],[Payment number]]&lt;&gt;"",PaymentSchedule3[[#This Row],[Beginning
balance]]*(InterestRate/PaymentsPerYear),"")</f>
        <v>187.57628659892626</v>
      </c>
      <c r="J49" s="27">
        <f ca="1">IF(PaymentSchedule3[[#This Row],[Payment number]]&lt;&gt;"",IF(PaymentSchedule3[[#This Row],[Scheduled payment]]+PaymentSchedule3[[#This Row],[Extra
payment]]&lt;=PaymentSchedule3[[#This Row],[Beginning
balance]],PaymentSchedule3[[#This Row],[Beginning
balance]]-PaymentSchedule3[[#This Row],[Principal]],0),"")</f>
        <v>44650.460056194002</v>
      </c>
      <c r="K49" s="27">
        <f ca="1">IF(PaymentSchedule3[[#This Row],[Payment number]]&lt;&gt;"",SUM(INDEX(PaymentSchedule3[Interest],1,1):PaymentSchedule3[[#This Row],[Interest]]),"")</f>
        <v>7893.5744256440339</v>
      </c>
    </row>
    <row r="50" spans="2:11" ht="24" customHeight="1" x14ac:dyDescent="0.4">
      <c r="B50" s="25">
        <f ca="1">IF(LoanIsGood,IF(ROW()-ROW(PaymentSchedule3[[#Headers],[Payment number]])&gt;ScheduledNumberOfPayments,"",ROW()-ROW(PaymentSchedule3[[#Headers],[Payment number]])),"")</f>
        <v>37</v>
      </c>
      <c r="C50" s="26">
        <f ca="1">IF(PaymentSchedule3[[#This Row],[Payment number]]&lt;&gt;"",EOMONTH(LoanStartDate,ROW(PaymentSchedule3[[#This Row],[Payment number]])-ROW(PaymentSchedule3[[#Headers],[Payment number]])-2)+DAY(LoanStartDate),"")</f>
        <v>47153</v>
      </c>
      <c r="D50" s="27">
        <f ca="1">IF(PaymentSchedule3[[#This Row],[Payment number]]&lt;&gt;"",IF(ROW()-ROW(PaymentSchedule3[[#Headers],[Beginning
balance]])=1,LoanAmount,INDEX(PaymentSchedule3[Ending
balance],ROW()-ROW(PaymentSchedule3[[#Headers],[Beginning
balance]])-1)),"")</f>
        <v>44650.460056194002</v>
      </c>
      <c r="E50" s="27">
        <f ca="1">IF(PaymentSchedule3[[#This Row],[Payment number]]&lt;&gt;"",ScheduledPayment,"")</f>
        <v>395.64206581805638</v>
      </c>
      <c r="F5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0" s="27">
        <f ca="1">IF(PaymentSchedule3[[#This Row],[Payment number]]&lt;&gt;"",PaymentSchedule3[[#This Row],[Total
payment]]-PaymentSchedule3[[#This Row],[Interest]],"")</f>
        <v>459.97056941771632</v>
      </c>
      <c r="I50" s="27">
        <f ca="1">IF(PaymentSchedule3[[#This Row],[Payment number]]&lt;&gt;"",PaymentSchedule3[[#This Row],[Beginning
balance]]*(InterestRate/PaymentsPerYear),"")</f>
        <v>185.67149640034006</v>
      </c>
      <c r="J50" s="27">
        <f ca="1">IF(PaymentSchedule3[[#This Row],[Payment number]]&lt;&gt;"",IF(PaymentSchedule3[[#This Row],[Scheduled payment]]+PaymentSchedule3[[#This Row],[Extra
payment]]&lt;=PaymentSchedule3[[#This Row],[Beginning
balance]],PaymentSchedule3[[#This Row],[Beginning
balance]]-PaymentSchedule3[[#This Row],[Principal]],0),"")</f>
        <v>44190.489486776285</v>
      </c>
      <c r="K50" s="27">
        <f ca="1">IF(PaymentSchedule3[[#This Row],[Payment number]]&lt;&gt;"",SUM(INDEX(PaymentSchedule3[Interest],1,1):PaymentSchedule3[[#This Row],[Interest]]),"")</f>
        <v>8079.2459220443743</v>
      </c>
    </row>
    <row r="51" spans="2:11" ht="24" customHeight="1" x14ac:dyDescent="0.4">
      <c r="B51" s="25">
        <f ca="1">IF(LoanIsGood,IF(ROW()-ROW(PaymentSchedule3[[#Headers],[Payment number]])&gt;ScheduledNumberOfPayments,"",ROW()-ROW(PaymentSchedule3[[#Headers],[Payment number]])),"")</f>
        <v>38</v>
      </c>
      <c r="C51" s="26">
        <f ca="1">IF(PaymentSchedule3[[#This Row],[Payment number]]&lt;&gt;"",EOMONTH(LoanStartDate,ROW(PaymentSchedule3[[#This Row],[Payment number]])-ROW(PaymentSchedule3[[#Headers],[Payment number]])-2)+DAY(LoanStartDate),"")</f>
        <v>47181</v>
      </c>
      <c r="D51" s="27">
        <f ca="1">IF(PaymentSchedule3[[#This Row],[Payment number]]&lt;&gt;"",IF(ROW()-ROW(PaymentSchedule3[[#Headers],[Beginning
balance]])=1,LoanAmount,INDEX(PaymentSchedule3[Ending
balance],ROW()-ROW(PaymentSchedule3[[#Headers],[Beginning
balance]])-1)),"")</f>
        <v>44190.489486776285</v>
      </c>
      <c r="E51" s="27">
        <f ca="1">IF(PaymentSchedule3[[#This Row],[Payment number]]&lt;&gt;"",ScheduledPayment,"")</f>
        <v>395.64206581805638</v>
      </c>
      <c r="F5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1" s="27">
        <f ca="1">IF(PaymentSchedule3[[#This Row],[Payment number]]&lt;&gt;"",PaymentSchedule3[[#This Row],[Total
payment]]-PaymentSchedule3[[#This Row],[Interest]],"")</f>
        <v>461.88328036887833</v>
      </c>
      <c r="I51" s="27">
        <f ca="1">IF(PaymentSchedule3[[#This Row],[Payment number]]&lt;&gt;"",PaymentSchedule3[[#This Row],[Beginning
balance]]*(InterestRate/PaymentsPerYear),"")</f>
        <v>183.75878544917805</v>
      </c>
      <c r="J51" s="27">
        <f ca="1">IF(PaymentSchedule3[[#This Row],[Payment number]]&lt;&gt;"",IF(PaymentSchedule3[[#This Row],[Scheduled payment]]+PaymentSchedule3[[#This Row],[Extra
payment]]&lt;=PaymentSchedule3[[#This Row],[Beginning
balance]],PaymentSchedule3[[#This Row],[Beginning
balance]]-PaymentSchedule3[[#This Row],[Principal]],0),"")</f>
        <v>43728.606206407407</v>
      </c>
      <c r="K51" s="27">
        <f ca="1">IF(PaymentSchedule3[[#This Row],[Payment number]]&lt;&gt;"",SUM(INDEX(PaymentSchedule3[Interest],1,1):PaymentSchedule3[[#This Row],[Interest]]),"")</f>
        <v>8263.0047074935519</v>
      </c>
    </row>
    <row r="52" spans="2:11" ht="24" customHeight="1" x14ac:dyDescent="0.4">
      <c r="B52" s="25">
        <f ca="1">IF(LoanIsGood,IF(ROW()-ROW(PaymentSchedule3[[#Headers],[Payment number]])&gt;ScheduledNumberOfPayments,"",ROW()-ROW(PaymentSchedule3[[#Headers],[Payment number]])),"")</f>
        <v>39</v>
      </c>
      <c r="C52" s="26">
        <f ca="1">IF(PaymentSchedule3[[#This Row],[Payment number]]&lt;&gt;"",EOMONTH(LoanStartDate,ROW(PaymentSchedule3[[#This Row],[Payment number]])-ROW(PaymentSchedule3[[#Headers],[Payment number]])-2)+DAY(LoanStartDate),"")</f>
        <v>47212</v>
      </c>
      <c r="D52" s="27">
        <f ca="1">IF(PaymentSchedule3[[#This Row],[Payment number]]&lt;&gt;"",IF(ROW()-ROW(PaymentSchedule3[[#Headers],[Beginning
balance]])=1,LoanAmount,INDEX(PaymentSchedule3[Ending
balance],ROW()-ROW(PaymentSchedule3[[#Headers],[Beginning
balance]])-1)),"")</f>
        <v>43728.606206407407</v>
      </c>
      <c r="E52" s="27">
        <f ca="1">IF(PaymentSchedule3[[#This Row],[Payment number]]&lt;&gt;"",ScheduledPayment,"")</f>
        <v>395.64206581805638</v>
      </c>
      <c r="F5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2" s="27">
        <f ca="1">IF(PaymentSchedule3[[#This Row],[Payment number]]&lt;&gt;"",PaymentSchedule3[[#This Row],[Total
payment]]-PaymentSchedule3[[#This Row],[Interest]],"")</f>
        <v>463.80394500974558</v>
      </c>
      <c r="I52" s="27">
        <f ca="1">IF(PaymentSchedule3[[#This Row],[Payment number]]&lt;&gt;"",PaymentSchedule3[[#This Row],[Beginning
balance]]*(InterestRate/PaymentsPerYear),"")</f>
        <v>181.8381208083108</v>
      </c>
      <c r="J52" s="27">
        <f ca="1">IF(PaymentSchedule3[[#This Row],[Payment number]]&lt;&gt;"",IF(PaymentSchedule3[[#This Row],[Scheduled payment]]+PaymentSchedule3[[#This Row],[Extra
payment]]&lt;=PaymentSchedule3[[#This Row],[Beginning
balance]],PaymentSchedule3[[#This Row],[Beginning
balance]]-PaymentSchedule3[[#This Row],[Principal]],0),"")</f>
        <v>43264.802261397665</v>
      </c>
      <c r="K52" s="27">
        <f ca="1">IF(PaymentSchedule3[[#This Row],[Payment number]]&lt;&gt;"",SUM(INDEX(PaymentSchedule3[Interest],1,1):PaymentSchedule3[[#This Row],[Interest]]),"")</f>
        <v>8444.842828301862</v>
      </c>
    </row>
    <row r="53" spans="2:11" ht="24" customHeight="1" x14ac:dyDescent="0.4">
      <c r="B53" s="25">
        <f ca="1">IF(LoanIsGood,IF(ROW()-ROW(PaymentSchedule3[[#Headers],[Payment number]])&gt;ScheduledNumberOfPayments,"",ROW()-ROW(PaymentSchedule3[[#Headers],[Payment number]])),"")</f>
        <v>40</v>
      </c>
      <c r="C53" s="26">
        <f ca="1">IF(PaymentSchedule3[[#This Row],[Payment number]]&lt;&gt;"",EOMONTH(LoanStartDate,ROW(PaymentSchedule3[[#This Row],[Payment number]])-ROW(PaymentSchedule3[[#Headers],[Payment number]])-2)+DAY(LoanStartDate),"")</f>
        <v>47242</v>
      </c>
      <c r="D53" s="27">
        <f ca="1">IF(PaymentSchedule3[[#This Row],[Payment number]]&lt;&gt;"",IF(ROW()-ROW(PaymentSchedule3[[#Headers],[Beginning
balance]])=1,LoanAmount,INDEX(PaymentSchedule3[Ending
balance],ROW()-ROW(PaymentSchedule3[[#Headers],[Beginning
balance]])-1)),"")</f>
        <v>43264.802261397665</v>
      </c>
      <c r="E53" s="27">
        <f ca="1">IF(PaymentSchedule3[[#This Row],[Payment number]]&lt;&gt;"",ScheduledPayment,"")</f>
        <v>395.64206581805638</v>
      </c>
      <c r="F5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3" s="27">
        <f ca="1">IF(PaymentSchedule3[[#This Row],[Payment number]]&lt;&gt;"",PaymentSchedule3[[#This Row],[Total
payment]]-PaymentSchedule3[[#This Row],[Interest]],"")</f>
        <v>465.73259641441109</v>
      </c>
      <c r="I53" s="27">
        <f ca="1">IF(PaymentSchedule3[[#This Row],[Payment number]]&lt;&gt;"",PaymentSchedule3[[#This Row],[Beginning
balance]]*(InterestRate/PaymentsPerYear),"")</f>
        <v>179.90946940364529</v>
      </c>
      <c r="J53" s="27">
        <f ca="1">IF(PaymentSchedule3[[#This Row],[Payment number]]&lt;&gt;"",IF(PaymentSchedule3[[#This Row],[Scheduled payment]]+PaymentSchedule3[[#This Row],[Extra
payment]]&lt;=PaymentSchedule3[[#This Row],[Beginning
balance]],PaymentSchedule3[[#This Row],[Beginning
balance]]-PaymentSchedule3[[#This Row],[Principal]],0),"")</f>
        <v>42799.069664983253</v>
      </c>
      <c r="K53" s="27">
        <f ca="1">IF(PaymentSchedule3[[#This Row],[Payment number]]&lt;&gt;"",SUM(INDEX(PaymentSchedule3[Interest],1,1):PaymentSchedule3[[#This Row],[Interest]]),"")</f>
        <v>8624.7522977055069</v>
      </c>
    </row>
    <row r="54" spans="2:11" ht="24" customHeight="1" x14ac:dyDescent="0.4">
      <c r="B54" s="25">
        <f ca="1">IF(LoanIsGood,IF(ROW()-ROW(PaymentSchedule3[[#Headers],[Payment number]])&gt;ScheduledNumberOfPayments,"",ROW()-ROW(PaymentSchedule3[[#Headers],[Payment number]])),"")</f>
        <v>41</v>
      </c>
      <c r="C54" s="26">
        <f ca="1">IF(PaymentSchedule3[[#This Row],[Payment number]]&lt;&gt;"",EOMONTH(LoanStartDate,ROW(PaymentSchedule3[[#This Row],[Payment number]])-ROW(PaymentSchedule3[[#Headers],[Payment number]])-2)+DAY(LoanStartDate),"")</f>
        <v>47273</v>
      </c>
      <c r="D54" s="27">
        <f ca="1">IF(PaymentSchedule3[[#This Row],[Payment number]]&lt;&gt;"",IF(ROW()-ROW(PaymentSchedule3[[#Headers],[Beginning
balance]])=1,LoanAmount,INDEX(PaymentSchedule3[Ending
balance],ROW()-ROW(PaymentSchedule3[[#Headers],[Beginning
balance]])-1)),"")</f>
        <v>42799.069664983253</v>
      </c>
      <c r="E54" s="27">
        <f ca="1">IF(PaymentSchedule3[[#This Row],[Payment number]]&lt;&gt;"",ScheduledPayment,"")</f>
        <v>395.64206581805638</v>
      </c>
      <c r="F5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4" s="27">
        <f ca="1">IF(PaymentSchedule3[[#This Row],[Payment number]]&lt;&gt;"",PaymentSchedule3[[#This Row],[Total
payment]]-PaymentSchedule3[[#This Row],[Interest]],"")</f>
        <v>467.66926779450102</v>
      </c>
      <c r="I54" s="27">
        <f ca="1">IF(PaymentSchedule3[[#This Row],[Payment number]]&lt;&gt;"",PaymentSchedule3[[#This Row],[Beginning
balance]]*(InterestRate/PaymentsPerYear),"")</f>
        <v>177.97279802355536</v>
      </c>
      <c r="J54" s="27">
        <f ca="1">IF(PaymentSchedule3[[#This Row],[Payment number]]&lt;&gt;"",IF(PaymentSchedule3[[#This Row],[Scheduled payment]]+PaymentSchedule3[[#This Row],[Extra
payment]]&lt;=PaymentSchedule3[[#This Row],[Beginning
balance]],PaymentSchedule3[[#This Row],[Beginning
balance]]-PaymentSchedule3[[#This Row],[Principal]],0),"")</f>
        <v>42331.400397188751</v>
      </c>
      <c r="K54" s="27">
        <f ca="1">IF(PaymentSchedule3[[#This Row],[Payment number]]&lt;&gt;"",SUM(INDEX(PaymentSchedule3[Interest],1,1):PaymentSchedule3[[#This Row],[Interest]]),"")</f>
        <v>8802.7250957290616</v>
      </c>
    </row>
    <row r="55" spans="2:11" ht="24" customHeight="1" x14ac:dyDescent="0.4">
      <c r="B55" s="25">
        <f ca="1">IF(LoanIsGood,IF(ROW()-ROW(PaymentSchedule3[[#Headers],[Payment number]])&gt;ScheduledNumberOfPayments,"",ROW()-ROW(PaymentSchedule3[[#Headers],[Payment number]])),"")</f>
        <v>42</v>
      </c>
      <c r="C55" s="26">
        <f ca="1">IF(PaymentSchedule3[[#This Row],[Payment number]]&lt;&gt;"",EOMONTH(LoanStartDate,ROW(PaymentSchedule3[[#This Row],[Payment number]])-ROW(PaymentSchedule3[[#Headers],[Payment number]])-2)+DAY(LoanStartDate),"")</f>
        <v>47303</v>
      </c>
      <c r="D55" s="27">
        <f ca="1">IF(PaymentSchedule3[[#This Row],[Payment number]]&lt;&gt;"",IF(ROW()-ROW(PaymentSchedule3[[#Headers],[Beginning
balance]])=1,LoanAmount,INDEX(PaymentSchedule3[Ending
balance],ROW()-ROW(PaymentSchedule3[[#Headers],[Beginning
balance]])-1)),"")</f>
        <v>42331.400397188751</v>
      </c>
      <c r="E55" s="27">
        <f ca="1">IF(PaymentSchedule3[[#This Row],[Payment number]]&lt;&gt;"",ScheduledPayment,"")</f>
        <v>395.64206581805638</v>
      </c>
      <c r="F5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5" s="27">
        <f ca="1">IF(PaymentSchedule3[[#This Row],[Payment number]]&lt;&gt;"",PaymentSchedule3[[#This Row],[Total
payment]]-PaymentSchedule3[[#This Row],[Interest]],"")</f>
        <v>469.61399249974647</v>
      </c>
      <c r="I55" s="27">
        <f ca="1">IF(PaymentSchedule3[[#This Row],[Payment number]]&lt;&gt;"",PaymentSchedule3[[#This Row],[Beginning
balance]]*(InterestRate/PaymentsPerYear),"")</f>
        <v>176.02807331830988</v>
      </c>
      <c r="J55" s="27">
        <f ca="1">IF(PaymentSchedule3[[#This Row],[Payment number]]&lt;&gt;"",IF(PaymentSchedule3[[#This Row],[Scheduled payment]]+PaymentSchedule3[[#This Row],[Extra
payment]]&lt;=PaymentSchedule3[[#This Row],[Beginning
balance]],PaymentSchedule3[[#This Row],[Beginning
balance]]-PaymentSchedule3[[#This Row],[Principal]],0),"")</f>
        <v>41861.786404689003</v>
      </c>
      <c r="K55" s="27">
        <f ca="1">IF(PaymentSchedule3[[#This Row],[Payment number]]&lt;&gt;"",SUM(INDEX(PaymentSchedule3[Interest],1,1):PaymentSchedule3[[#This Row],[Interest]]),"")</f>
        <v>8978.7531690473716</v>
      </c>
    </row>
    <row r="56" spans="2:11" ht="24" customHeight="1" x14ac:dyDescent="0.4">
      <c r="B56" s="25">
        <f ca="1">IF(LoanIsGood,IF(ROW()-ROW(PaymentSchedule3[[#Headers],[Payment number]])&gt;ScheduledNumberOfPayments,"",ROW()-ROW(PaymentSchedule3[[#Headers],[Payment number]])),"")</f>
        <v>43</v>
      </c>
      <c r="C56" s="26">
        <f ca="1">IF(PaymentSchedule3[[#This Row],[Payment number]]&lt;&gt;"",EOMONTH(LoanStartDate,ROW(PaymentSchedule3[[#This Row],[Payment number]])-ROW(PaymentSchedule3[[#Headers],[Payment number]])-2)+DAY(LoanStartDate),"")</f>
        <v>47334</v>
      </c>
      <c r="D56" s="27">
        <f ca="1">IF(PaymentSchedule3[[#This Row],[Payment number]]&lt;&gt;"",IF(ROW()-ROW(PaymentSchedule3[[#Headers],[Beginning
balance]])=1,LoanAmount,INDEX(PaymentSchedule3[Ending
balance],ROW()-ROW(PaymentSchedule3[[#Headers],[Beginning
balance]])-1)),"")</f>
        <v>41861.786404689003</v>
      </c>
      <c r="E56" s="27">
        <f ca="1">IF(PaymentSchedule3[[#This Row],[Payment number]]&lt;&gt;"",ScheduledPayment,"")</f>
        <v>395.64206581805638</v>
      </c>
      <c r="F5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6" s="27">
        <f ca="1">IF(PaymentSchedule3[[#This Row],[Payment number]]&lt;&gt;"",PaymentSchedule3[[#This Row],[Total
payment]]-PaymentSchedule3[[#This Row],[Interest]],"")</f>
        <v>471.56680401855795</v>
      </c>
      <c r="I56" s="27">
        <f ca="1">IF(PaymentSchedule3[[#This Row],[Payment number]]&lt;&gt;"",PaymentSchedule3[[#This Row],[Beginning
balance]]*(InterestRate/PaymentsPerYear),"")</f>
        <v>174.07526179949843</v>
      </c>
      <c r="J56" s="27">
        <f ca="1">IF(PaymentSchedule3[[#This Row],[Payment number]]&lt;&gt;"",IF(PaymentSchedule3[[#This Row],[Scheduled payment]]+PaymentSchedule3[[#This Row],[Extra
payment]]&lt;=PaymentSchedule3[[#This Row],[Beginning
balance]],PaymentSchedule3[[#This Row],[Beginning
balance]]-PaymentSchedule3[[#This Row],[Principal]],0),"")</f>
        <v>41390.219600670447</v>
      </c>
      <c r="K56" s="27">
        <f ca="1">IF(PaymentSchedule3[[#This Row],[Payment number]]&lt;&gt;"",SUM(INDEX(PaymentSchedule3[Interest],1,1):PaymentSchedule3[[#This Row],[Interest]]),"")</f>
        <v>9152.8284308468701</v>
      </c>
    </row>
    <row r="57" spans="2:11" ht="24" customHeight="1" x14ac:dyDescent="0.4">
      <c r="B57" s="25">
        <f ca="1">IF(LoanIsGood,IF(ROW()-ROW(PaymentSchedule3[[#Headers],[Payment number]])&gt;ScheduledNumberOfPayments,"",ROW()-ROW(PaymentSchedule3[[#Headers],[Payment number]])),"")</f>
        <v>44</v>
      </c>
      <c r="C57" s="26">
        <f ca="1">IF(PaymentSchedule3[[#This Row],[Payment number]]&lt;&gt;"",EOMONTH(LoanStartDate,ROW(PaymentSchedule3[[#This Row],[Payment number]])-ROW(PaymentSchedule3[[#Headers],[Payment number]])-2)+DAY(LoanStartDate),"")</f>
        <v>47365</v>
      </c>
      <c r="D57" s="27">
        <f ca="1">IF(PaymentSchedule3[[#This Row],[Payment number]]&lt;&gt;"",IF(ROW()-ROW(PaymentSchedule3[[#Headers],[Beginning
balance]])=1,LoanAmount,INDEX(PaymentSchedule3[Ending
balance],ROW()-ROW(PaymentSchedule3[[#Headers],[Beginning
balance]])-1)),"")</f>
        <v>41390.219600670447</v>
      </c>
      <c r="E57" s="27">
        <f ca="1">IF(PaymentSchedule3[[#This Row],[Payment number]]&lt;&gt;"",ScheduledPayment,"")</f>
        <v>395.64206581805638</v>
      </c>
      <c r="F5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7" s="27">
        <f ca="1">IF(PaymentSchedule3[[#This Row],[Payment number]]&lt;&gt;"",PaymentSchedule3[[#This Row],[Total
payment]]-PaymentSchedule3[[#This Row],[Interest]],"")</f>
        <v>473.52773597860175</v>
      </c>
      <c r="I57" s="27">
        <f ca="1">IF(PaymentSchedule3[[#This Row],[Payment number]]&lt;&gt;"",PaymentSchedule3[[#This Row],[Beginning
balance]]*(InterestRate/PaymentsPerYear),"")</f>
        <v>172.1143298394546</v>
      </c>
      <c r="J57" s="27">
        <f ca="1">IF(PaymentSchedule3[[#This Row],[Payment number]]&lt;&gt;"",IF(PaymentSchedule3[[#This Row],[Scheduled payment]]+PaymentSchedule3[[#This Row],[Extra
payment]]&lt;=PaymentSchedule3[[#This Row],[Beginning
balance]],PaymentSchedule3[[#This Row],[Beginning
balance]]-PaymentSchedule3[[#This Row],[Principal]],0),"")</f>
        <v>40916.691864691842</v>
      </c>
      <c r="K57" s="27">
        <f ca="1">IF(PaymentSchedule3[[#This Row],[Payment number]]&lt;&gt;"",SUM(INDEX(PaymentSchedule3[Interest],1,1):PaymentSchedule3[[#This Row],[Interest]]),"")</f>
        <v>9324.9427606863246</v>
      </c>
    </row>
    <row r="58" spans="2:11" ht="24" customHeight="1" x14ac:dyDescent="0.4">
      <c r="B58" s="25">
        <f ca="1">IF(LoanIsGood,IF(ROW()-ROW(PaymentSchedule3[[#Headers],[Payment number]])&gt;ScheduledNumberOfPayments,"",ROW()-ROW(PaymentSchedule3[[#Headers],[Payment number]])),"")</f>
        <v>45</v>
      </c>
      <c r="C58" s="26">
        <f ca="1">IF(PaymentSchedule3[[#This Row],[Payment number]]&lt;&gt;"",EOMONTH(LoanStartDate,ROW(PaymentSchedule3[[#This Row],[Payment number]])-ROW(PaymentSchedule3[[#Headers],[Payment number]])-2)+DAY(LoanStartDate),"")</f>
        <v>47395</v>
      </c>
      <c r="D58" s="27">
        <f ca="1">IF(PaymentSchedule3[[#This Row],[Payment number]]&lt;&gt;"",IF(ROW()-ROW(PaymentSchedule3[[#Headers],[Beginning
balance]])=1,LoanAmount,INDEX(PaymentSchedule3[Ending
balance],ROW()-ROW(PaymentSchedule3[[#Headers],[Beginning
balance]])-1)),"")</f>
        <v>40916.691864691842</v>
      </c>
      <c r="E58" s="27">
        <f ca="1">IF(PaymentSchedule3[[#This Row],[Payment number]]&lt;&gt;"",ScheduledPayment,"")</f>
        <v>395.64206581805638</v>
      </c>
      <c r="F5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8" s="27">
        <f ca="1">IF(PaymentSchedule3[[#This Row],[Payment number]]&lt;&gt;"",PaymentSchedule3[[#This Row],[Total
payment]]-PaymentSchedule3[[#This Row],[Interest]],"")</f>
        <v>475.49682214737948</v>
      </c>
      <c r="I58" s="27">
        <f ca="1">IF(PaymentSchedule3[[#This Row],[Payment number]]&lt;&gt;"",PaymentSchedule3[[#This Row],[Beginning
balance]]*(InterestRate/PaymentsPerYear),"")</f>
        <v>170.1452436706769</v>
      </c>
      <c r="J58" s="27">
        <f ca="1">IF(PaymentSchedule3[[#This Row],[Payment number]]&lt;&gt;"",IF(PaymentSchedule3[[#This Row],[Scheduled payment]]+PaymentSchedule3[[#This Row],[Extra
payment]]&lt;=PaymentSchedule3[[#This Row],[Beginning
balance]],PaymentSchedule3[[#This Row],[Beginning
balance]]-PaymentSchedule3[[#This Row],[Principal]],0),"")</f>
        <v>40441.195042544459</v>
      </c>
      <c r="K58" s="27">
        <f ca="1">IF(PaymentSchedule3[[#This Row],[Payment number]]&lt;&gt;"",SUM(INDEX(PaymentSchedule3[Interest],1,1):PaymentSchedule3[[#This Row],[Interest]]),"")</f>
        <v>9495.0880043570014</v>
      </c>
    </row>
    <row r="59" spans="2:11" ht="24" customHeight="1" x14ac:dyDescent="0.4">
      <c r="B59" s="25">
        <f ca="1">IF(LoanIsGood,IF(ROW()-ROW(PaymentSchedule3[[#Headers],[Payment number]])&gt;ScheduledNumberOfPayments,"",ROW()-ROW(PaymentSchedule3[[#Headers],[Payment number]])),"")</f>
        <v>46</v>
      </c>
      <c r="C59" s="26">
        <f ca="1">IF(PaymentSchedule3[[#This Row],[Payment number]]&lt;&gt;"",EOMONTH(LoanStartDate,ROW(PaymentSchedule3[[#This Row],[Payment number]])-ROW(PaymentSchedule3[[#Headers],[Payment number]])-2)+DAY(LoanStartDate),"")</f>
        <v>47426</v>
      </c>
      <c r="D59" s="27">
        <f ca="1">IF(PaymentSchedule3[[#This Row],[Payment number]]&lt;&gt;"",IF(ROW()-ROW(PaymentSchedule3[[#Headers],[Beginning
balance]])=1,LoanAmount,INDEX(PaymentSchedule3[Ending
balance],ROW()-ROW(PaymentSchedule3[[#Headers],[Beginning
balance]])-1)),"")</f>
        <v>40441.195042544459</v>
      </c>
      <c r="E59" s="27">
        <f ca="1">IF(PaymentSchedule3[[#This Row],[Payment number]]&lt;&gt;"",ScheduledPayment,"")</f>
        <v>395.64206581805638</v>
      </c>
      <c r="F5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5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59" s="27">
        <f ca="1">IF(PaymentSchedule3[[#This Row],[Payment number]]&lt;&gt;"",PaymentSchedule3[[#This Row],[Total
payment]]-PaymentSchedule3[[#This Row],[Interest]],"")</f>
        <v>477.47409643280901</v>
      </c>
      <c r="I59" s="27">
        <f ca="1">IF(PaymentSchedule3[[#This Row],[Payment number]]&lt;&gt;"",PaymentSchedule3[[#This Row],[Beginning
balance]]*(InterestRate/PaymentsPerYear),"")</f>
        <v>168.16796938524737</v>
      </c>
      <c r="J59" s="27">
        <f ca="1">IF(PaymentSchedule3[[#This Row],[Payment number]]&lt;&gt;"",IF(PaymentSchedule3[[#This Row],[Scheduled payment]]+PaymentSchedule3[[#This Row],[Extra
payment]]&lt;=PaymentSchedule3[[#This Row],[Beginning
balance]],PaymentSchedule3[[#This Row],[Beginning
balance]]-PaymentSchedule3[[#This Row],[Principal]],0),"")</f>
        <v>39963.720946111651</v>
      </c>
      <c r="K59" s="27">
        <f ca="1">IF(PaymentSchedule3[[#This Row],[Payment number]]&lt;&gt;"",SUM(INDEX(PaymentSchedule3[Interest],1,1):PaymentSchedule3[[#This Row],[Interest]]),"")</f>
        <v>9663.2559737422489</v>
      </c>
    </row>
    <row r="60" spans="2:11" ht="24" customHeight="1" x14ac:dyDescent="0.4">
      <c r="B60" s="25">
        <f ca="1">IF(LoanIsGood,IF(ROW()-ROW(PaymentSchedule3[[#Headers],[Payment number]])&gt;ScheduledNumberOfPayments,"",ROW()-ROW(PaymentSchedule3[[#Headers],[Payment number]])),"")</f>
        <v>47</v>
      </c>
      <c r="C60" s="26">
        <f ca="1">IF(PaymentSchedule3[[#This Row],[Payment number]]&lt;&gt;"",EOMONTH(LoanStartDate,ROW(PaymentSchedule3[[#This Row],[Payment number]])-ROW(PaymentSchedule3[[#Headers],[Payment number]])-2)+DAY(LoanStartDate),"")</f>
        <v>47456</v>
      </c>
      <c r="D60" s="27">
        <f ca="1">IF(PaymentSchedule3[[#This Row],[Payment number]]&lt;&gt;"",IF(ROW()-ROW(PaymentSchedule3[[#Headers],[Beginning
balance]])=1,LoanAmount,INDEX(PaymentSchedule3[Ending
balance],ROW()-ROW(PaymentSchedule3[[#Headers],[Beginning
balance]])-1)),"")</f>
        <v>39963.720946111651</v>
      </c>
      <c r="E60" s="27">
        <f ca="1">IF(PaymentSchedule3[[#This Row],[Payment number]]&lt;&gt;"",ScheduledPayment,"")</f>
        <v>395.64206581805638</v>
      </c>
      <c r="F6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0" s="27">
        <f ca="1">IF(PaymentSchedule3[[#This Row],[Payment number]]&lt;&gt;"",PaymentSchedule3[[#This Row],[Total
payment]]-PaymentSchedule3[[#This Row],[Interest]],"")</f>
        <v>479.4595928838088</v>
      </c>
      <c r="I60" s="27">
        <f ca="1">IF(PaymentSchedule3[[#This Row],[Payment number]]&lt;&gt;"",PaymentSchedule3[[#This Row],[Beginning
balance]]*(InterestRate/PaymentsPerYear),"")</f>
        <v>166.18247293424761</v>
      </c>
      <c r="J60" s="27">
        <f ca="1">IF(PaymentSchedule3[[#This Row],[Payment number]]&lt;&gt;"",IF(PaymentSchedule3[[#This Row],[Scheduled payment]]+PaymentSchedule3[[#This Row],[Extra
payment]]&lt;=PaymentSchedule3[[#This Row],[Beginning
balance]],PaymentSchedule3[[#This Row],[Beginning
balance]]-PaymentSchedule3[[#This Row],[Principal]],0),"")</f>
        <v>39484.261353227841</v>
      </c>
      <c r="K60" s="27">
        <f ca="1">IF(PaymentSchedule3[[#This Row],[Payment number]]&lt;&gt;"",SUM(INDEX(PaymentSchedule3[Interest],1,1):PaymentSchedule3[[#This Row],[Interest]]),"")</f>
        <v>9829.4384466764968</v>
      </c>
    </row>
    <row r="61" spans="2:11" ht="24" customHeight="1" x14ac:dyDescent="0.4">
      <c r="B61" s="25">
        <f ca="1">IF(LoanIsGood,IF(ROW()-ROW(PaymentSchedule3[[#Headers],[Payment number]])&gt;ScheduledNumberOfPayments,"",ROW()-ROW(PaymentSchedule3[[#Headers],[Payment number]])),"")</f>
        <v>48</v>
      </c>
      <c r="C61" s="26">
        <f ca="1">IF(PaymentSchedule3[[#This Row],[Payment number]]&lt;&gt;"",EOMONTH(LoanStartDate,ROW(PaymentSchedule3[[#This Row],[Payment number]])-ROW(PaymentSchedule3[[#Headers],[Payment number]])-2)+DAY(LoanStartDate),"")</f>
        <v>47487</v>
      </c>
      <c r="D61" s="27">
        <f ca="1">IF(PaymentSchedule3[[#This Row],[Payment number]]&lt;&gt;"",IF(ROW()-ROW(PaymentSchedule3[[#Headers],[Beginning
balance]])=1,LoanAmount,INDEX(PaymentSchedule3[Ending
balance],ROW()-ROW(PaymentSchedule3[[#Headers],[Beginning
balance]])-1)),"")</f>
        <v>39484.261353227841</v>
      </c>
      <c r="E61" s="27">
        <f ca="1">IF(PaymentSchedule3[[#This Row],[Payment number]]&lt;&gt;"",ScheduledPayment,"")</f>
        <v>395.64206581805638</v>
      </c>
      <c r="F6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1" s="27">
        <f ca="1">IF(PaymentSchedule3[[#This Row],[Payment number]]&lt;&gt;"",PaymentSchedule3[[#This Row],[Total
payment]]-PaymentSchedule3[[#This Row],[Interest]],"")</f>
        <v>481.45334569088391</v>
      </c>
      <c r="I61" s="27">
        <f ca="1">IF(PaymentSchedule3[[#This Row],[Payment number]]&lt;&gt;"",PaymentSchedule3[[#This Row],[Beginning
balance]]*(InterestRate/PaymentsPerYear),"")</f>
        <v>164.18872012717245</v>
      </c>
      <c r="J61" s="27">
        <f ca="1">IF(PaymentSchedule3[[#This Row],[Payment number]]&lt;&gt;"",IF(PaymentSchedule3[[#This Row],[Scheduled payment]]+PaymentSchedule3[[#This Row],[Extra
payment]]&lt;=PaymentSchedule3[[#This Row],[Beginning
balance]],PaymentSchedule3[[#This Row],[Beginning
balance]]-PaymentSchedule3[[#This Row],[Principal]],0),"")</f>
        <v>39002.808007536958</v>
      </c>
      <c r="K61" s="27">
        <f ca="1">IF(PaymentSchedule3[[#This Row],[Payment number]]&lt;&gt;"",SUM(INDEX(PaymentSchedule3[Interest],1,1):PaymentSchedule3[[#This Row],[Interest]]),"")</f>
        <v>9993.6271668036698</v>
      </c>
    </row>
    <row r="62" spans="2:11" ht="24" customHeight="1" x14ac:dyDescent="0.4">
      <c r="B62" s="25">
        <f ca="1">IF(LoanIsGood,IF(ROW()-ROW(PaymentSchedule3[[#Headers],[Payment number]])&gt;ScheduledNumberOfPayments,"",ROW()-ROW(PaymentSchedule3[[#Headers],[Payment number]])),"")</f>
        <v>49</v>
      </c>
      <c r="C62" s="26">
        <f ca="1">IF(PaymentSchedule3[[#This Row],[Payment number]]&lt;&gt;"",EOMONTH(LoanStartDate,ROW(PaymentSchedule3[[#This Row],[Payment number]])-ROW(PaymentSchedule3[[#Headers],[Payment number]])-2)+DAY(LoanStartDate),"")</f>
        <v>47518</v>
      </c>
      <c r="D62" s="27">
        <f ca="1">IF(PaymentSchedule3[[#This Row],[Payment number]]&lt;&gt;"",IF(ROW()-ROW(PaymentSchedule3[[#Headers],[Beginning
balance]])=1,LoanAmount,INDEX(PaymentSchedule3[Ending
balance],ROW()-ROW(PaymentSchedule3[[#Headers],[Beginning
balance]])-1)),"")</f>
        <v>39002.808007536958</v>
      </c>
      <c r="E62" s="27">
        <f ca="1">IF(PaymentSchedule3[[#This Row],[Payment number]]&lt;&gt;"",ScheduledPayment,"")</f>
        <v>395.64206581805638</v>
      </c>
      <c r="F6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2" s="27">
        <f ca="1">IF(PaymentSchedule3[[#This Row],[Payment number]]&lt;&gt;"",PaymentSchedule3[[#This Row],[Total
payment]]-PaymentSchedule3[[#This Row],[Interest]],"")</f>
        <v>483.45538918671519</v>
      </c>
      <c r="I62" s="27">
        <f ca="1">IF(PaymentSchedule3[[#This Row],[Payment number]]&lt;&gt;"",PaymentSchedule3[[#This Row],[Beginning
balance]]*(InterestRate/PaymentsPerYear),"")</f>
        <v>162.18667663134119</v>
      </c>
      <c r="J62" s="27">
        <f ca="1">IF(PaymentSchedule3[[#This Row],[Payment number]]&lt;&gt;"",IF(PaymentSchedule3[[#This Row],[Scheduled payment]]+PaymentSchedule3[[#This Row],[Extra
payment]]&lt;=PaymentSchedule3[[#This Row],[Beginning
balance]],PaymentSchedule3[[#This Row],[Beginning
balance]]-PaymentSchedule3[[#This Row],[Principal]],0),"")</f>
        <v>38519.35261835024</v>
      </c>
      <c r="K62" s="27">
        <f ca="1">IF(PaymentSchedule3[[#This Row],[Payment number]]&lt;&gt;"",SUM(INDEX(PaymentSchedule3[Interest],1,1):PaymentSchedule3[[#This Row],[Interest]]),"")</f>
        <v>10155.813843435011</v>
      </c>
    </row>
    <row r="63" spans="2:11" ht="24" customHeight="1" x14ac:dyDescent="0.4">
      <c r="B63" s="25">
        <f ca="1">IF(LoanIsGood,IF(ROW()-ROW(PaymentSchedule3[[#Headers],[Payment number]])&gt;ScheduledNumberOfPayments,"",ROW()-ROW(PaymentSchedule3[[#Headers],[Payment number]])),"")</f>
        <v>50</v>
      </c>
      <c r="C63" s="26">
        <f ca="1">IF(PaymentSchedule3[[#This Row],[Payment number]]&lt;&gt;"",EOMONTH(LoanStartDate,ROW(PaymentSchedule3[[#This Row],[Payment number]])-ROW(PaymentSchedule3[[#Headers],[Payment number]])-2)+DAY(LoanStartDate),"")</f>
        <v>47546</v>
      </c>
      <c r="D63" s="27">
        <f ca="1">IF(PaymentSchedule3[[#This Row],[Payment number]]&lt;&gt;"",IF(ROW()-ROW(PaymentSchedule3[[#Headers],[Beginning
balance]])=1,LoanAmount,INDEX(PaymentSchedule3[Ending
balance],ROW()-ROW(PaymentSchedule3[[#Headers],[Beginning
balance]])-1)),"")</f>
        <v>38519.35261835024</v>
      </c>
      <c r="E63" s="27">
        <f ca="1">IF(PaymentSchedule3[[#This Row],[Payment number]]&lt;&gt;"",ScheduledPayment,"")</f>
        <v>395.64206581805638</v>
      </c>
      <c r="F6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3" s="27">
        <f ca="1">IF(PaymentSchedule3[[#This Row],[Payment number]]&lt;&gt;"",PaymentSchedule3[[#This Row],[Total
payment]]-PaymentSchedule3[[#This Row],[Interest]],"")</f>
        <v>485.46575784674997</v>
      </c>
      <c r="I63" s="27">
        <f ca="1">IF(PaymentSchedule3[[#This Row],[Payment number]]&lt;&gt;"",PaymentSchedule3[[#This Row],[Beginning
balance]]*(InterestRate/PaymentsPerYear),"")</f>
        <v>160.17630797130641</v>
      </c>
      <c r="J63" s="27">
        <f ca="1">IF(PaymentSchedule3[[#This Row],[Payment number]]&lt;&gt;"",IF(PaymentSchedule3[[#This Row],[Scheduled payment]]+PaymentSchedule3[[#This Row],[Extra
payment]]&lt;=PaymentSchedule3[[#This Row],[Beginning
balance]],PaymentSchedule3[[#This Row],[Beginning
balance]]-PaymentSchedule3[[#This Row],[Principal]],0),"")</f>
        <v>38033.886860503488</v>
      </c>
      <c r="K63" s="27">
        <f ca="1">IF(PaymentSchedule3[[#This Row],[Payment number]]&lt;&gt;"",SUM(INDEX(PaymentSchedule3[Interest],1,1):PaymentSchedule3[[#This Row],[Interest]]),"")</f>
        <v>10315.990151406317</v>
      </c>
    </row>
    <row r="64" spans="2:11" ht="24" customHeight="1" x14ac:dyDescent="0.4">
      <c r="B64" s="25">
        <f ca="1">IF(LoanIsGood,IF(ROW()-ROW(PaymentSchedule3[[#Headers],[Payment number]])&gt;ScheduledNumberOfPayments,"",ROW()-ROW(PaymentSchedule3[[#Headers],[Payment number]])),"")</f>
        <v>51</v>
      </c>
      <c r="C64" s="26">
        <f ca="1">IF(PaymentSchedule3[[#This Row],[Payment number]]&lt;&gt;"",EOMONTH(LoanStartDate,ROW(PaymentSchedule3[[#This Row],[Payment number]])-ROW(PaymentSchedule3[[#Headers],[Payment number]])-2)+DAY(LoanStartDate),"")</f>
        <v>47577</v>
      </c>
      <c r="D64" s="27">
        <f ca="1">IF(PaymentSchedule3[[#This Row],[Payment number]]&lt;&gt;"",IF(ROW()-ROW(PaymentSchedule3[[#Headers],[Beginning
balance]])=1,LoanAmount,INDEX(PaymentSchedule3[Ending
balance],ROW()-ROW(PaymentSchedule3[[#Headers],[Beginning
balance]])-1)),"")</f>
        <v>38033.886860503488</v>
      </c>
      <c r="E64" s="27">
        <f ca="1">IF(PaymentSchedule3[[#This Row],[Payment number]]&lt;&gt;"",ScheduledPayment,"")</f>
        <v>395.64206581805638</v>
      </c>
      <c r="F6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4" s="27">
        <f ca="1">IF(PaymentSchedule3[[#This Row],[Payment number]]&lt;&gt;"",PaymentSchedule3[[#This Row],[Total
payment]]-PaymentSchedule3[[#This Row],[Interest]],"")</f>
        <v>487.48448628979605</v>
      </c>
      <c r="I64" s="27">
        <f ca="1">IF(PaymentSchedule3[[#This Row],[Payment number]]&lt;&gt;"",PaymentSchedule3[[#This Row],[Beginning
balance]]*(InterestRate/PaymentsPerYear),"")</f>
        <v>158.15757952826033</v>
      </c>
      <c r="J64" s="27">
        <f ca="1">IF(PaymentSchedule3[[#This Row],[Payment number]]&lt;&gt;"",IF(PaymentSchedule3[[#This Row],[Scheduled payment]]+PaymentSchedule3[[#This Row],[Extra
payment]]&lt;=PaymentSchedule3[[#This Row],[Beginning
balance]],PaymentSchedule3[[#This Row],[Beginning
balance]]-PaymentSchedule3[[#This Row],[Principal]],0),"")</f>
        <v>37546.402374213692</v>
      </c>
      <c r="K64" s="27">
        <f ca="1">IF(PaymentSchedule3[[#This Row],[Payment number]]&lt;&gt;"",SUM(INDEX(PaymentSchedule3[Interest],1,1):PaymentSchedule3[[#This Row],[Interest]]),"")</f>
        <v>10474.147730934577</v>
      </c>
    </row>
    <row r="65" spans="2:11" ht="24" customHeight="1" x14ac:dyDescent="0.4">
      <c r="B65" s="25">
        <f ca="1">IF(LoanIsGood,IF(ROW()-ROW(PaymentSchedule3[[#Headers],[Payment number]])&gt;ScheduledNumberOfPayments,"",ROW()-ROW(PaymentSchedule3[[#Headers],[Payment number]])),"")</f>
        <v>52</v>
      </c>
      <c r="C65" s="26">
        <f ca="1">IF(PaymentSchedule3[[#This Row],[Payment number]]&lt;&gt;"",EOMONTH(LoanStartDate,ROW(PaymentSchedule3[[#This Row],[Payment number]])-ROW(PaymentSchedule3[[#Headers],[Payment number]])-2)+DAY(LoanStartDate),"")</f>
        <v>47607</v>
      </c>
      <c r="D65" s="27">
        <f ca="1">IF(PaymentSchedule3[[#This Row],[Payment number]]&lt;&gt;"",IF(ROW()-ROW(PaymentSchedule3[[#Headers],[Beginning
balance]])=1,LoanAmount,INDEX(PaymentSchedule3[Ending
balance],ROW()-ROW(PaymentSchedule3[[#Headers],[Beginning
balance]])-1)),"")</f>
        <v>37546.402374213692</v>
      </c>
      <c r="E65" s="27">
        <f ca="1">IF(PaymentSchedule3[[#This Row],[Payment number]]&lt;&gt;"",ScheduledPayment,"")</f>
        <v>395.64206581805638</v>
      </c>
      <c r="F6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5" s="27">
        <f ca="1">IF(PaymentSchedule3[[#This Row],[Payment number]]&lt;&gt;"",PaymentSchedule3[[#This Row],[Total
payment]]-PaymentSchedule3[[#This Row],[Interest]],"")</f>
        <v>489.51160927861781</v>
      </c>
      <c r="I65" s="27">
        <f ca="1">IF(PaymentSchedule3[[#This Row],[Payment number]]&lt;&gt;"",PaymentSchedule3[[#This Row],[Beginning
balance]]*(InterestRate/PaymentsPerYear),"")</f>
        <v>156.1304565394386</v>
      </c>
      <c r="J65" s="27">
        <f ca="1">IF(PaymentSchedule3[[#This Row],[Payment number]]&lt;&gt;"",IF(PaymentSchedule3[[#This Row],[Scheduled payment]]+PaymentSchedule3[[#This Row],[Extra
payment]]&lt;=PaymentSchedule3[[#This Row],[Beginning
balance]],PaymentSchedule3[[#This Row],[Beginning
balance]]-PaymentSchedule3[[#This Row],[Principal]],0),"")</f>
        <v>37056.890764935073</v>
      </c>
      <c r="K65" s="27">
        <f ca="1">IF(PaymentSchedule3[[#This Row],[Payment number]]&lt;&gt;"",SUM(INDEX(PaymentSchedule3[Interest],1,1):PaymentSchedule3[[#This Row],[Interest]]),"")</f>
        <v>10630.278187474016</v>
      </c>
    </row>
    <row r="66" spans="2:11" ht="24" customHeight="1" x14ac:dyDescent="0.4">
      <c r="B66" s="25">
        <f ca="1">IF(LoanIsGood,IF(ROW()-ROW(PaymentSchedule3[[#Headers],[Payment number]])&gt;ScheduledNumberOfPayments,"",ROW()-ROW(PaymentSchedule3[[#Headers],[Payment number]])),"")</f>
        <v>53</v>
      </c>
      <c r="C66" s="26">
        <f ca="1">IF(PaymentSchedule3[[#This Row],[Payment number]]&lt;&gt;"",EOMONTH(LoanStartDate,ROW(PaymentSchedule3[[#This Row],[Payment number]])-ROW(PaymentSchedule3[[#Headers],[Payment number]])-2)+DAY(LoanStartDate),"")</f>
        <v>47638</v>
      </c>
      <c r="D66" s="27">
        <f ca="1">IF(PaymentSchedule3[[#This Row],[Payment number]]&lt;&gt;"",IF(ROW()-ROW(PaymentSchedule3[[#Headers],[Beginning
balance]])=1,LoanAmount,INDEX(PaymentSchedule3[Ending
balance],ROW()-ROW(PaymentSchedule3[[#Headers],[Beginning
balance]])-1)),"")</f>
        <v>37056.890764935073</v>
      </c>
      <c r="E66" s="27">
        <f ca="1">IF(PaymentSchedule3[[#This Row],[Payment number]]&lt;&gt;"",ScheduledPayment,"")</f>
        <v>395.64206581805638</v>
      </c>
      <c r="F6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6" s="27">
        <f ca="1">IF(PaymentSchedule3[[#This Row],[Payment number]]&lt;&gt;"",PaymentSchedule3[[#This Row],[Total
payment]]-PaymentSchedule3[[#This Row],[Interest]],"")</f>
        <v>491.54716172053469</v>
      </c>
      <c r="I66" s="27">
        <f ca="1">IF(PaymentSchedule3[[#This Row],[Payment number]]&lt;&gt;"",PaymentSchedule3[[#This Row],[Beginning
balance]]*(InterestRate/PaymentsPerYear),"")</f>
        <v>154.09490409752169</v>
      </c>
      <c r="J66" s="27">
        <f ca="1">IF(PaymentSchedule3[[#This Row],[Payment number]]&lt;&gt;"",IF(PaymentSchedule3[[#This Row],[Scheduled payment]]+PaymentSchedule3[[#This Row],[Extra
payment]]&lt;=PaymentSchedule3[[#This Row],[Beginning
balance]],PaymentSchedule3[[#This Row],[Beginning
balance]]-PaymentSchedule3[[#This Row],[Principal]],0),"")</f>
        <v>36565.34360321454</v>
      </c>
      <c r="K66" s="27">
        <f ca="1">IF(PaymentSchedule3[[#This Row],[Payment number]]&lt;&gt;"",SUM(INDEX(PaymentSchedule3[Interest],1,1):PaymentSchedule3[[#This Row],[Interest]]),"")</f>
        <v>10784.373091571537</v>
      </c>
    </row>
    <row r="67" spans="2:11" ht="24" customHeight="1" x14ac:dyDescent="0.4">
      <c r="B67" s="25">
        <f ca="1">IF(LoanIsGood,IF(ROW()-ROW(PaymentSchedule3[[#Headers],[Payment number]])&gt;ScheduledNumberOfPayments,"",ROW()-ROW(PaymentSchedule3[[#Headers],[Payment number]])),"")</f>
        <v>54</v>
      </c>
      <c r="C67" s="26">
        <f ca="1">IF(PaymentSchedule3[[#This Row],[Payment number]]&lt;&gt;"",EOMONTH(LoanStartDate,ROW(PaymentSchedule3[[#This Row],[Payment number]])-ROW(PaymentSchedule3[[#Headers],[Payment number]])-2)+DAY(LoanStartDate),"")</f>
        <v>47668</v>
      </c>
      <c r="D67" s="27">
        <f ca="1">IF(PaymentSchedule3[[#This Row],[Payment number]]&lt;&gt;"",IF(ROW()-ROW(PaymentSchedule3[[#Headers],[Beginning
balance]])=1,LoanAmount,INDEX(PaymentSchedule3[Ending
balance],ROW()-ROW(PaymentSchedule3[[#Headers],[Beginning
balance]])-1)),"")</f>
        <v>36565.34360321454</v>
      </c>
      <c r="E67" s="27">
        <f ca="1">IF(PaymentSchedule3[[#This Row],[Payment number]]&lt;&gt;"",ScheduledPayment,"")</f>
        <v>395.64206581805638</v>
      </c>
      <c r="F6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7" s="27">
        <f ca="1">IF(PaymentSchedule3[[#This Row],[Payment number]]&lt;&gt;"",PaymentSchedule3[[#This Row],[Total
payment]]-PaymentSchedule3[[#This Row],[Interest]],"")</f>
        <v>493.59117866802262</v>
      </c>
      <c r="I67" s="27">
        <f ca="1">IF(PaymentSchedule3[[#This Row],[Payment number]]&lt;&gt;"",PaymentSchedule3[[#This Row],[Beginning
balance]]*(InterestRate/PaymentsPerYear),"")</f>
        <v>152.05088715003379</v>
      </c>
      <c r="J67" s="27">
        <f ca="1">IF(PaymentSchedule3[[#This Row],[Payment number]]&lt;&gt;"",IF(PaymentSchedule3[[#This Row],[Scheduled payment]]+PaymentSchedule3[[#This Row],[Extra
payment]]&lt;=PaymentSchedule3[[#This Row],[Beginning
balance]],PaymentSchedule3[[#This Row],[Beginning
balance]]-PaymentSchedule3[[#This Row],[Principal]],0),"")</f>
        <v>36071.752424546517</v>
      </c>
      <c r="K67" s="27">
        <f ca="1">IF(PaymentSchedule3[[#This Row],[Payment number]]&lt;&gt;"",SUM(INDEX(PaymentSchedule3[Interest],1,1):PaymentSchedule3[[#This Row],[Interest]]),"")</f>
        <v>10936.42397872157</v>
      </c>
    </row>
    <row r="68" spans="2:11" ht="24" customHeight="1" x14ac:dyDescent="0.4">
      <c r="B68" s="25">
        <f ca="1">IF(LoanIsGood,IF(ROW()-ROW(PaymentSchedule3[[#Headers],[Payment number]])&gt;ScheduledNumberOfPayments,"",ROW()-ROW(PaymentSchedule3[[#Headers],[Payment number]])),"")</f>
        <v>55</v>
      </c>
      <c r="C68" s="26">
        <f ca="1">IF(PaymentSchedule3[[#This Row],[Payment number]]&lt;&gt;"",EOMONTH(LoanStartDate,ROW(PaymentSchedule3[[#This Row],[Payment number]])-ROW(PaymentSchedule3[[#Headers],[Payment number]])-2)+DAY(LoanStartDate),"")</f>
        <v>47699</v>
      </c>
      <c r="D68" s="27">
        <f ca="1">IF(PaymentSchedule3[[#This Row],[Payment number]]&lt;&gt;"",IF(ROW()-ROW(PaymentSchedule3[[#Headers],[Beginning
balance]])=1,LoanAmount,INDEX(PaymentSchedule3[Ending
balance],ROW()-ROW(PaymentSchedule3[[#Headers],[Beginning
balance]])-1)),"")</f>
        <v>36071.752424546517</v>
      </c>
      <c r="E68" s="27">
        <f ca="1">IF(PaymentSchedule3[[#This Row],[Payment number]]&lt;&gt;"",ScheduledPayment,"")</f>
        <v>395.64206581805638</v>
      </c>
      <c r="F6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8" s="27">
        <f ca="1">IF(PaymentSchedule3[[#This Row],[Payment number]]&lt;&gt;"",PaymentSchedule3[[#This Row],[Total
payment]]-PaymentSchedule3[[#This Row],[Interest]],"")</f>
        <v>495.64369531931709</v>
      </c>
      <c r="I68" s="27">
        <f ca="1">IF(PaymentSchedule3[[#This Row],[Payment number]]&lt;&gt;"",PaymentSchedule3[[#This Row],[Beginning
balance]]*(InterestRate/PaymentsPerYear),"")</f>
        <v>149.99837049873926</v>
      </c>
      <c r="J68" s="27">
        <f ca="1">IF(PaymentSchedule3[[#This Row],[Payment number]]&lt;&gt;"",IF(PaymentSchedule3[[#This Row],[Scheduled payment]]+PaymentSchedule3[[#This Row],[Extra
payment]]&lt;=PaymentSchedule3[[#This Row],[Beginning
balance]],PaymentSchedule3[[#This Row],[Beginning
balance]]-PaymentSchedule3[[#This Row],[Principal]],0),"")</f>
        <v>35576.108729227199</v>
      </c>
      <c r="K68" s="27">
        <f ca="1">IF(PaymentSchedule3[[#This Row],[Payment number]]&lt;&gt;"",SUM(INDEX(PaymentSchedule3[Interest],1,1):PaymentSchedule3[[#This Row],[Interest]]),"")</f>
        <v>11086.422349220309</v>
      </c>
    </row>
    <row r="69" spans="2:11" ht="24" customHeight="1" x14ac:dyDescent="0.4">
      <c r="B69" s="25">
        <f ca="1">IF(LoanIsGood,IF(ROW()-ROW(PaymentSchedule3[[#Headers],[Payment number]])&gt;ScheduledNumberOfPayments,"",ROW()-ROW(PaymentSchedule3[[#Headers],[Payment number]])),"")</f>
        <v>56</v>
      </c>
      <c r="C69" s="26">
        <f ca="1">IF(PaymentSchedule3[[#This Row],[Payment number]]&lt;&gt;"",EOMONTH(LoanStartDate,ROW(PaymentSchedule3[[#This Row],[Payment number]])-ROW(PaymentSchedule3[[#Headers],[Payment number]])-2)+DAY(LoanStartDate),"")</f>
        <v>47730</v>
      </c>
      <c r="D69" s="27">
        <f ca="1">IF(PaymentSchedule3[[#This Row],[Payment number]]&lt;&gt;"",IF(ROW()-ROW(PaymentSchedule3[[#Headers],[Beginning
balance]])=1,LoanAmount,INDEX(PaymentSchedule3[Ending
balance],ROW()-ROW(PaymentSchedule3[[#Headers],[Beginning
balance]])-1)),"")</f>
        <v>35576.108729227199</v>
      </c>
      <c r="E69" s="27">
        <f ca="1">IF(PaymentSchedule3[[#This Row],[Payment number]]&lt;&gt;"",ScheduledPayment,"")</f>
        <v>395.64206581805638</v>
      </c>
      <c r="F6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6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69" s="27">
        <f ca="1">IF(PaymentSchedule3[[#This Row],[Payment number]]&lt;&gt;"",PaymentSchedule3[[#This Row],[Total
payment]]-PaymentSchedule3[[#This Row],[Interest]],"")</f>
        <v>497.70474701901992</v>
      </c>
      <c r="I69" s="27">
        <f ca="1">IF(PaymentSchedule3[[#This Row],[Payment number]]&lt;&gt;"",PaymentSchedule3[[#This Row],[Beginning
balance]]*(InterestRate/PaymentsPerYear),"")</f>
        <v>147.93731879903643</v>
      </c>
      <c r="J69" s="27">
        <f ca="1">IF(PaymentSchedule3[[#This Row],[Payment number]]&lt;&gt;"",IF(PaymentSchedule3[[#This Row],[Scheduled payment]]+PaymentSchedule3[[#This Row],[Extra
payment]]&lt;=PaymentSchedule3[[#This Row],[Beginning
balance]],PaymentSchedule3[[#This Row],[Beginning
balance]]-PaymentSchedule3[[#This Row],[Principal]],0),"")</f>
        <v>35078.403982208176</v>
      </c>
      <c r="K69" s="27">
        <f ca="1">IF(PaymentSchedule3[[#This Row],[Payment number]]&lt;&gt;"",SUM(INDEX(PaymentSchedule3[Interest],1,1):PaymentSchedule3[[#This Row],[Interest]]),"")</f>
        <v>11234.359668019346</v>
      </c>
    </row>
    <row r="70" spans="2:11" ht="24" customHeight="1" x14ac:dyDescent="0.4">
      <c r="B70" s="25">
        <f ca="1">IF(LoanIsGood,IF(ROW()-ROW(PaymentSchedule3[[#Headers],[Payment number]])&gt;ScheduledNumberOfPayments,"",ROW()-ROW(PaymentSchedule3[[#Headers],[Payment number]])),"")</f>
        <v>57</v>
      </c>
      <c r="C70" s="26">
        <f ca="1">IF(PaymentSchedule3[[#This Row],[Payment number]]&lt;&gt;"",EOMONTH(LoanStartDate,ROW(PaymentSchedule3[[#This Row],[Payment number]])-ROW(PaymentSchedule3[[#Headers],[Payment number]])-2)+DAY(LoanStartDate),"")</f>
        <v>47760</v>
      </c>
      <c r="D70" s="27">
        <f ca="1">IF(PaymentSchedule3[[#This Row],[Payment number]]&lt;&gt;"",IF(ROW()-ROW(PaymentSchedule3[[#Headers],[Beginning
balance]])=1,LoanAmount,INDEX(PaymentSchedule3[Ending
balance],ROW()-ROW(PaymentSchedule3[[#Headers],[Beginning
balance]])-1)),"")</f>
        <v>35078.403982208176</v>
      </c>
      <c r="E70" s="27">
        <f ca="1">IF(PaymentSchedule3[[#This Row],[Payment number]]&lt;&gt;"",ScheduledPayment,"")</f>
        <v>395.64206581805638</v>
      </c>
      <c r="F7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0" s="27">
        <f ca="1">IF(PaymentSchedule3[[#This Row],[Payment number]]&lt;&gt;"",PaymentSchedule3[[#This Row],[Total
payment]]-PaymentSchedule3[[#This Row],[Interest]],"")</f>
        <v>499.7743692587074</v>
      </c>
      <c r="I70" s="27">
        <f ca="1">IF(PaymentSchedule3[[#This Row],[Payment number]]&lt;&gt;"",PaymentSchedule3[[#This Row],[Beginning
balance]]*(InterestRate/PaymentsPerYear),"")</f>
        <v>145.86769655934899</v>
      </c>
      <c r="J70" s="27">
        <f ca="1">IF(PaymentSchedule3[[#This Row],[Payment number]]&lt;&gt;"",IF(PaymentSchedule3[[#This Row],[Scheduled payment]]+PaymentSchedule3[[#This Row],[Extra
payment]]&lt;=PaymentSchedule3[[#This Row],[Beginning
balance]],PaymentSchedule3[[#This Row],[Beginning
balance]]-PaymentSchedule3[[#This Row],[Principal]],0),"")</f>
        <v>34578.629612949466</v>
      </c>
      <c r="K70" s="27">
        <f ca="1">IF(PaymentSchedule3[[#This Row],[Payment number]]&lt;&gt;"",SUM(INDEX(PaymentSchedule3[Interest],1,1):PaymentSchedule3[[#This Row],[Interest]]),"")</f>
        <v>11380.227364578695</v>
      </c>
    </row>
    <row r="71" spans="2:11" ht="24" customHeight="1" x14ac:dyDescent="0.4">
      <c r="B71" s="25">
        <f ca="1">IF(LoanIsGood,IF(ROW()-ROW(PaymentSchedule3[[#Headers],[Payment number]])&gt;ScheduledNumberOfPayments,"",ROW()-ROW(PaymentSchedule3[[#Headers],[Payment number]])),"")</f>
        <v>58</v>
      </c>
      <c r="C71" s="26">
        <f ca="1">IF(PaymentSchedule3[[#This Row],[Payment number]]&lt;&gt;"",EOMONTH(LoanStartDate,ROW(PaymentSchedule3[[#This Row],[Payment number]])-ROW(PaymentSchedule3[[#Headers],[Payment number]])-2)+DAY(LoanStartDate),"")</f>
        <v>47791</v>
      </c>
      <c r="D71" s="27">
        <f ca="1">IF(PaymentSchedule3[[#This Row],[Payment number]]&lt;&gt;"",IF(ROW()-ROW(PaymentSchedule3[[#Headers],[Beginning
balance]])=1,LoanAmount,INDEX(PaymentSchedule3[Ending
balance],ROW()-ROW(PaymentSchedule3[[#Headers],[Beginning
balance]])-1)),"")</f>
        <v>34578.629612949466</v>
      </c>
      <c r="E71" s="27">
        <f ca="1">IF(PaymentSchedule3[[#This Row],[Payment number]]&lt;&gt;"",ScheduledPayment,"")</f>
        <v>395.64206581805638</v>
      </c>
      <c r="F7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1" s="27">
        <f ca="1">IF(PaymentSchedule3[[#This Row],[Payment number]]&lt;&gt;"",PaymentSchedule3[[#This Row],[Total
payment]]-PaymentSchedule3[[#This Row],[Interest]],"")</f>
        <v>501.85259767754155</v>
      </c>
      <c r="I71" s="27">
        <f ca="1">IF(PaymentSchedule3[[#This Row],[Payment number]]&lt;&gt;"",PaymentSchedule3[[#This Row],[Beginning
balance]]*(InterestRate/PaymentsPerYear),"")</f>
        <v>143.78946814051486</v>
      </c>
      <c r="J71" s="27">
        <f ca="1">IF(PaymentSchedule3[[#This Row],[Payment number]]&lt;&gt;"",IF(PaymentSchedule3[[#This Row],[Scheduled payment]]+PaymentSchedule3[[#This Row],[Extra
payment]]&lt;=PaymentSchedule3[[#This Row],[Beginning
balance]],PaymentSchedule3[[#This Row],[Beginning
balance]]-PaymentSchedule3[[#This Row],[Principal]],0),"")</f>
        <v>34076.777015271924</v>
      </c>
      <c r="K71" s="27">
        <f ca="1">IF(PaymentSchedule3[[#This Row],[Payment number]]&lt;&gt;"",SUM(INDEX(PaymentSchedule3[Interest],1,1):PaymentSchedule3[[#This Row],[Interest]]),"")</f>
        <v>11524.01683271921</v>
      </c>
    </row>
    <row r="72" spans="2:11" ht="24" customHeight="1" x14ac:dyDescent="0.4">
      <c r="B72" s="25">
        <f ca="1">IF(LoanIsGood,IF(ROW()-ROW(PaymentSchedule3[[#Headers],[Payment number]])&gt;ScheduledNumberOfPayments,"",ROW()-ROW(PaymentSchedule3[[#Headers],[Payment number]])),"")</f>
        <v>59</v>
      </c>
      <c r="C72" s="26">
        <f ca="1">IF(PaymentSchedule3[[#This Row],[Payment number]]&lt;&gt;"",EOMONTH(LoanStartDate,ROW(PaymentSchedule3[[#This Row],[Payment number]])-ROW(PaymentSchedule3[[#Headers],[Payment number]])-2)+DAY(LoanStartDate),"")</f>
        <v>47821</v>
      </c>
      <c r="D72" s="27">
        <f ca="1">IF(PaymentSchedule3[[#This Row],[Payment number]]&lt;&gt;"",IF(ROW()-ROW(PaymentSchedule3[[#Headers],[Beginning
balance]])=1,LoanAmount,INDEX(PaymentSchedule3[Ending
balance],ROW()-ROW(PaymentSchedule3[[#Headers],[Beginning
balance]])-1)),"")</f>
        <v>34076.777015271924</v>
      </c>
      <c r="E72" s="27">
        <f ca="1">IF(PaymentSchedule3[[#This Row],[Payment number]]&lt;&gt;"",ScheduledPayment,"")</f>
        <v>395.64206581805638</v>
      </c>
      <c r="F7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2" s="27">
        <f ca="1">IF(PaymentSchedule3[[#This Row],[Payment number]]&lt;&gt;"",PaymentSchedule3[[#This Row],[Total
payment]]-PaymentSchedule3[[#This Row],[Interest]],"")</f>
        <v>503.93946806288398</v>
      </c>
      <c r="I72" s="27">
        <f ca="1">IF(PaymentSchedule3[[#This Row],[Payment number]]&lt;&gt;"",PaymentSchedule3[[#This Row],[Beginning
balance]]*(InterestRate/PaymentsPerYear),"")</f>
        <v>141.70259775517241</v>
      </c>
      <c r="J72" s="27">
        <f ca="1">IF(PaymentSchedule3[[#This Row],[Payment number]]&lt;&gt;"",IF(PaymentSchedule3[[#This Row],[Scheduled payment]]+PaymentSchedule3[[#This Row],[Extra
payment]]&lt;=PaymentSchedule3[[#This Row],[Beginning
balance]],PaymentSchedule3[[#This Row],[Beginning
balance]]-PaymentSchedule3[[#This Row],[Principal]],0),"")</f>
        <v>33572.837547209041</v>
      </c>
      <c r="K72" s="27">
        <f ca="1">IF(PaymentSchedule3[[#This Row],[Payment number]]&lt;&gt;"",SUM(INDEX(PaymentSchedule3[Interest],1,1):PaymentSchedule3[[#This Row],[Interest]]),"")</f>
        <v>11665.719430474383</v>
      </c>
    </row>
    <row r="73" spans="2:11" ht="24" customHeight="1" x14ac:dyDescent="0.4">
      <c r="B73" s="25">
        <f ca="1">IF(LoanIsGood,IF(ROW()-ROW(PaymentSchedule3[[#Headers],[Payment number]])&gt;ScheduledNumberOfPayments,"",ROW()-ROW(PaymentSchedule3[[#Headers],[Payment number]])),"")</f>
        <v>60</v>
      </c>
      <c r="C73" s="26">
        <f ca="1">IF(PaymentSchedule3[[#This Row],[Payment number]]&lt;&gt;"",EOMONTH(LoanStartDate,ROW(PaymentSchedule3[[#This Row],[Payment number]])-ROW(PaymentSchedule3[[#Headers],[Payment number]])-2)+DAY(LoanStartDate),"")</f>
        <v>47852</v>
      </c>
      <c r="D73" s="27">
        <f ca="1">IF(PaymentSchedule3[[#This Row],[Payment number]]&lt;&gt;"",IF(ROW()-ROW(PaymentSchedule3[[#Headers],[Beginning
balance]])=1,LoanAmount,INDEX(PaymentSchedule3[Ending
balance],ROW()-ROW(PaymentSchedule3[[#Headers],[Beginning
balance]])-1)),"")</f>
        <v>33572.837547209041</v>
      </c>
      <c r="E73" s="27">
        <f ca="1">IF(PaymentSchedule3[[#This Row],[Payment number]]&lt;&gt;"",ScheduledPayment,"")</f>
        <v>395.64206581805638</v>
      </c>
      <c r="F7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3" s="27">
        <f ca="1">IF(PaymentSchedule3[[#This Row],[Payment number]]&lt;&gt;"",PaymentSchedule3[[#This Row],[Total
payment]]-PaymentSchedule3[[#This Row],[Interest]],"")</f>
        <v>506.03501635091209</v>
      </c>
      <c r="I73" s="27">
        <f ca="1">IF(PaymentSchedule3[[#This Row],[Payment number]]&lt;&gt;"",PaymentSchedule3[[#This Row],[Beginning
balance]]*(InterestRate/PaymentsPerYear),"")</f>
        <v>139.60704946714426</v>
      </c>
      <c r="J73" s="27">
        <f ca="1">IF(PaymentSchedule3[[#This Row],[Payment number]]&lt;&gt;"",IF(PaymentSchedule3[[#This Row],[Scheduled payment]]+PaymentSchedule3[[#This Row],[Extra
payment]]&lt;=PaymentSchedule3[[#This Row],[Beginning
balance]],PaymentSchedule3[[#This Row],[Beginning
balance]]-PaymentSchedule3[[#This Row],[Principal]],0),"")</f>
        <v>33066.802530858127</v>
      </c>
      <c r="K73" s="27">
        <f ca="1">IF(PaymentSchedule3[[#This Row],[Payment number]]&lt;&gt;"",SUM(INDEX(PaymentSchedule3[Interest],1,1):PaymentSchedule3[[#This Row],[Interest]]),"")</f>
        <v>11805.326479941526</v>
      </c>
    </row>
    <row r="74" spans="2:11" ht="24" customHeight="1" x14ac:dyDescent="0.4">
      <c r="B74" s="25">
        <f ca="1">IF(LoanIsGood,IF(ROW()-ROW(PaymentSchedule3[[#Headers],[Payment number]])&gt;ScheduledNumberOfPayments,"",ROW()-ROW(PaymentSchedule3[[#Headers],[Payment number]])),"")</f>
        <v>61</v>
      </c>
      <c r="C74" s="26">
        <f ca="1">IF(PaymentSchedule3[[#This Row],[Payment number]]&lt;&gt;"",EOMONTH(LoanStartDate,ROW(PaymentSchedule3[[#This Row],[Payment number]])-ROW(PaymentSchedule3[[#Headers],[Payment number]])-2)+DAY(LoanStartDate),"")</f>
        <v>47883</v>
      </c>
      <c r="D74" s="27">
        <f ca="1">IF(PaymentSchedule3[[#This Row],[Payment number]]&lt;&gt;"",IF(ROW()-ROW(PaymentSchedule3[[#Headers],[Beginning
balance]])=1,LoanAmount,INDEX(PaymentSchedule3[Ending
balance],ROW()-ROW(PaymentSchedule3[[#Headers],[Beginning
balance]])-1)),"")</f>
        <v>33066.802530858127</v>
      </c>
      <c r="E74" s="27">
        <f ca="1">IF(PaymentSchedule3[[#This Row],[Payment number]]&lt;&gt;"",ScheduledPayment,"")</f>
        <v>395.64206581805638</v>
      </c>
      <c r="F7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4" s="27">
        <f ca="1">IF(PaymentSchedule3[[#This Row],[Payment number]]&lt;&gt;"",PaymentSchedule3[[#This Row],[Total
payment]]-PaymentSchedule3[[#This Row],[Interest]],"")</f>
        <v>508.13927862723801</v>
      </c>
      <c r="I74" s="27">
        <f ca="1">IF(PaymentSchedule3[[#This Row],[Payment number]]&lt;&gt;"",PaymentSchedule3[[#This Row],[Beginning
balance]]*(InterestRate/PaymentsPerYear),"")</f>
        <v>137.50278719081837</v>
      </c>
      <c r="J74" s="27">
        <f ca="1">IF(PaymentSchedule3[[#This Row],[Payment number]]&lt;&gt;"",IF(PaymentSchedule3[[#This Row],[Scheduled payment]]+PaymentSchedule3[[#This Row],[Extra
payment]]&lt;=PaymentSchedule3[[#This Row],[Beginning
balance]],PaymentSchedule3[[#This Row],[Beginning
balance]]-PaymentSchedule3[[#This Row],[Principal]],0),"")</f>
        <v>32558.66325223089</v>
      </c>
      <c r="K74" s="27">
        <f ca="1">IF(PaymentSchedule3[[#This Row],[Payment number]]&lt;&gt;"",SUM(INDEX(PaymentSchedule3[Interest],1,1):PaymentSchedule3[[#This Row],[Interest]]),"")</f>
        <v>11942.829267132345</v>
      </c>
    </row>
    <row r="75" spans="2:11" ht="24" customHeight="1" x14ac:dyDescent="0.4">
      <c r="B75" s="25">
        <f ca="1">IF(LoanIsGood,IF(ROW()-ROW(PaymentSchedule3[[#Headers],[Payment number]])&gt;ScheduledNumberOfPayments,"",ROW()-ROW(PaymentSchedule3[[#Headers],[Payment number]])),"")</f>
        <v>62</v>
      </c>
      <c r="C75" s="26">
        <f ca="1">IF(PaymentSchedule3[[#This Row],[Payment number]]&lt;&gt;"",EOMONTH(LoanStartDate,ROW(PaymentSchedule3[[#This Row],[Payment number]])-ROW(PaymentSchedule3[[#Headers],[Payment number]])-2)+DAY(LoanStartDate),"")</f>
        <v>47911</v>
      </c>
      <c r="D75" s="27">
        <f ca="1">IF(PaymentSchedule3[[#This Row],[Payment number]]&lt;&gt;"",IF(ROW()-ROW(PaymentSchedule3[[#Headers],[Beginning
balance]])=1,LoanAmount,INDEX(PaymentSchedule3[Ending
balance],ROW()-ROW(PaymentSchedule3[[#Headers],[Beginning
balance]])-1)),"")</f>
        <v>32558.66325223089</v>
      </c>
      <c r="E75" s="27">
        <f ca="1">IF(PaymentSchedule3[[#This Row],[Payment number]]&lt;&gt;"",ScheduledPayment,"")</f>
        <v>395.64206581805638</v>
      </c>
      <c r="F7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5" s="27">
        <f ca="1">IF(PaymentSchedule3[[#This Row],[Payment number]]&lt;&gt;"",PaymentSchedule3[[#This Row],[Total
payment]]-PaymentSchedule3[[#This Row],[Interest]],"")</f>
        <v>510.25229112752959</v>
      </c>
      <c r="I75" s="27">
        <f ca="1">IF(PaymentSchedule3[[#This Row],[Payment number]]&lt;&gt;"",PaymentSchedule3[[#This Row],[Beginning
balance]]*(InterestRate/PaymentsPerYear),"")</f>
        <v>135.38977469052679</v>
      </c>
      <c r="J75" s="27">
        <f ca="1">IF(PaymentSchedule3[[#This Row],[Payment number]]&lt;&gt;"",IF(PaymentSchedule3[[#This Row],[Scheduled payment]]+PaymentSchedule3[[#This Row],[Extra
payment]]&lt;=PaymentSchedule3[[#This Row],[Beginning
balance]],PaymentSchedule3[[#This Row],[Beginning
balance]]-PaymentSchedule3[[#This Row],[Principal]],0),"")</f>
        <v>32048.41096110336</v>
      </c>
      <c r="K75" s="27">
        <f ca="1">IF(PaymentSchedule3[[#This Row],[Payment number]]&lt;&gt;"",SUM(INDEX(PaymentSchedule3[Interest],1,1):PaymentSchedule3[[#This Row],[Interest]]),"")</f>
        <v>12078.219041822871</v>
      </c>
    </row>
    <row r="76" spans="2:11" ht="24" customHeight="1" x14ac:dyDescent="0.4">
      <c r="B76" s="25">
        <f ca="1">IF(LoanIsGood,IF(ROW()-ROW(PaymentSchedule3[[#Headers],[Payment number]])&gt;ScheduledNumberOfPayments,"",ROW()-ROW(PaymentSchedule3[[#Headers],[Payment number]])),"")</f>
        <v>63</v>
      </c>
      <c r="C76" s="26">
        <f ca="1">IF(PaymentSchedule3[[#This Row],[Payment number]]&lt;&gt;"",EOMONTH(LoanStartDate,ROW(PaymentSchedule3[[#This Row],[Payment number]])-ROW(PaymentSchedule3[[#Headers],[Payment number]])-2)+DAY(LoanStartDate),"")</f>
        <v>47942</v>
      </c>
      <c r="D76" s="27">
        <f ca="1">IF(PaymentSchedule3[[#This Row],[Payment number]]&lt;&gt;"",IF(ROW()-ROW(PaymentSchedule3[[#Headers],[Beginning
balance]])=1,LoanAmount,INDEX(PaymentSchedule3[Ending
balance],ROW()-ROW(PaymentSchedule3[[#Headers],[Beginning
balance]])-1)),"")</f>
        <v>32048.41096110336</v>
      </c>
      <c r="E76" s="27">
        <f ca="1">IF(PaymentSchedule3[[#This Row],[Payment number]]&lt;&gt;"",ScheduledPayment,"")</f>
        <v>395.64206581805638</v>
      </c>
      <c r="F7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6" s="27">
        <f ca="1">IF(PaymentSchedule3[[#This Row],[Payment number]]&lt;&gt;"",PaymentSchedule3[[#This Row],[Total
payment]]-PaymentSchedule3[[#This Row],[Interest]],"")</f>
        <v>512.37409023813484</v>
      </c>
      <c r="I76" s="27">
        <f ca="1">IF(PaymentSchedule3[[#This Row],[Payment number]]&lt;&gt;"",PaymentSchedule3[[#This Row],[Beginning
balance]]*(InterestRate/PaymentsPerYear),"")</f>
        <v>133.26797557992148</v>
      </c>
      <c r="J76" s="27">
        <f ca="1">IF(PaymentSchedule3[[#This Row],[Payment number]]&lt;&gt;"",IF(PaymentSchedule3[[#This Row],[Scheduled payment]]+PaymentSchedule3[[#This Row],[Extra
payment]]&lt;=PaymentSchedule3[[#This Row],[Beginning
balance]],PaymentSchedule3[[#This Row],[Beginning
balance]]-PaymentSchedule3[[#This Row],[Principal]],0),"")</f>
        <v>31536.036870865224</v>
      </c>
      <c r="K76" s="27">
        <f ca="1">IF(PaymentSchedule3[[#This Row],[Payment number]]&lt;&gt;"",SUM(INDEX(PaymentSchedule3[Interest],1,1):PaymentSchedule3[[#This Row],[Interest]]),"")</f>
        <v>12211.487017402793</v>
      </c>
    </row>
    <row r="77" spans="2:11" ht="24" customHeight="1" x14ac:dyDescent="0.4">
      <c r="B77" s="25">
        <f ca="1">IF(LoanIsGood,IF(ROW()-ROW(PaymentSchedule3[[#Headers],[Payment number]])&gt;ScheduledNumberOfPayments,"",ROW()-ROW(PaymentSchedule3[[#Headers],[Payment number]])),"")</f>
        <v>64</v>
      </c>
      <c r="C77" s="26">
        <f ca="1">IF(PaymentSchedule3[[#This Row],[Payment number]]&lt;&gt;"",EOMONTH(LoanStartDate,ROW(PaymentSchedule3[[#This Row],[Payment number]])-ROW(PaymentSchedule3[[#Headers],[Payment number]])-2)+DAY(LoanStartDate),"")</f>
        <v>47972</v>
      </c>
      <c r="D77" s="27">
        <f ca="1">IF(PaymentSchedule3[[#This Row],[Payment number]]&lt;&gt;"",IF(ROW()-ROW(PaymentSchedule3[[#Headers],[Beginning
balance]])=1,LoanAmount,INDEX(PaymentSchedule3[Ending
balance],ROW()-ROW(PaymentSchedule3[[#Headers],[Beginning
balance]])-1)),"")</f>
        <v>31536.036870865224</v>
      </c>
      <c r="E77" s="27">
        <f ca="1">IF(PaymentSchedule3[[#This Row],[Payment number]]&lt;&gt;"",ScheduledPayment,"")</f>
        <v>395.64206581805638</v>
      </c>
      <c r="F7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7" s="27">
        <f ca="1">IF(PaymentSchedule3[[#This Row],[Payment number]]&lt;&gt;"",PaymentSchedule3[[#This Row],[Total
payment]]-PaymentSchedule3[[#This Row],[Interest]],"")</f>
        <v>514.50471249670852</v>
      </c>
      <c r="I77" s="27">
        <f ca="1">IF(PaymentSchedule3[[#This Row],[Payment number]]&lt;&gt;"",PaymentSchedule3[[#This Row],[Beginning
balance]]*(InterestRate/PaymentsPerYear),"")</f>
        <v>131.13735332134789</v>
      </c>
      <c r="J77" s="27">
        <f ca="1">IF(PaymentSchedule3[[#This Row],[Payment number]]&lt;&gt;"",IF(PaymentSchedule3[[#This Row],[Scheduled payment]]+PaymentSchedule3[[#This Row],[Extra
payment]]&lt;=PaymentSchedule3[[#This Row],[Beginning
balance]],PaymentSchedule3[[#This Row],[Beginning
balance]]-PaymentSchedule3[[#This Row],[Principal]],0),"")</f>
        <v>31021.532158368515</v>
      </c>
      <c r="K77" s="27">
        <f ca="1">IF(PaymentSchedule3[[#This Row],[Payment number]]&lt;&gt;"",SUM(INDEX(PaymentSchedule3[Interest],1,1):PaymentSchedule3[[#This Row],[Interest]]),"")</f>
        <v>12342.624370724141</v>
      </c>
    </row>
    <row r="78" spans="2:11" ht="24" customHeight="1" x14ac:dyDescent="0.4">
      <c r="B78" s="25">
        <f ca="1">IF(LoanIsGood,IF(ROW()-ROW(PaymentSchedule3[[#Headers],[Payment number]])&gt;ScheduledNumberOfPayments,"",ROW()-ROW(PaymentSchedule3[[#Headers],[Payment number]])),"")</f>
        <v>65</v>
      </c>
      <c r="C78" s="26">
        <f ca="1">IF(PaymentSchedule3[[#This Row],[Payment number]]&lt;&gt;"",EOMONTH(LoanStartDate,ROW(PaymentSchedule3[[#This Row],[Payment number]])-ROW(PaymentSchedule3[[#Headers],[Payment number]])-2)+DAY(LoanStartDate),"")</f>
        <v>48003</v>
      </c>
      <c r="D78" s="27">
        <f ca="1">IF(PaymentSchedule3[[#This Row],[Payment number]]&lt;&gt;"",IF(ROW()-ROW(PaymentSchedule3[[#Headers],[Beginning
balance]])=1,LoanAmount,INDEX(PaymentSchedule3[Ending
balance],ROW()-ROW(PaymentSchedule3[[#Headers],[Beginning
balance]])-1)),"")</f>
        <v>31021.532158368515</v>
      </c>
      <c r="E78" s="27">
        <f ca="1">IF(PaymentSchedule3[[#This Row],[Payment number]]&lt;&gt;"",ScheduledPayment,"")</f>
        <v>395.64206581805638</v>
      </c>
      <c r="F7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8" s="27">
        <f ca="1">IF(PaymentSchedule3[[#This Row],[Payment number]]&lt;&gt;"",PaymentSchedule3[[#This Row],[Total
payment]]-PaymentSchedule3[[#This Row],[Interest]],"")</f>
        <v>516.64419459284068</v>
      </c>
      <c r="I78" s="27">
        <f ca="1">IF(PaymentSchedule3[[#This Row],[Payment number]]&lt;&gt;"",PaymentSchedule3[[#This Row],[Beginning
balance]]*(InterestRate/PaymentsPerYear),"")</f>
        <v>128.99787122521573</v>
      </c>
      <c r="J78" s="27">
        <f ca="1">IF(PaymentSchedule3[[#This Row],[Payment number]]&lt;&gt;"",IF(PaymentSchedule3[[#This Row],[Scheduled payment]]+PaymentSchedule3[[#This Row],[Extra
payment]]&lt;=PaymentSchedule3[[#This Row],[Beginning
balance]],PaymentSchedule3[[#This Row],[Beginning
balance]]-PaymentSchedule3[[#This Row],[Principal]],0),"")</f>
        <v>30504.887963775673</v>
      </c>
      <c r="K78" s="27">
        <f ca="1">IF(PaymentSchedule3[[#This Row],[Payment number]]&lt;&gt;"",SUM(INDEX(PaymentSchedule3[Interest],1,1):PaymentSchedule3[[#This Row],[Interest]]),"")</f>
        <v>12471.622241949357</v>
      </c>
    </row>
    <row r="79" spans="2:11" ht="24" customHeight="1" x14ac:dyDescent="0.4">
      <c r="B79" s="25">
        <f ca="1">IF(LoanIsGood,IF(ROW()-ROW(PaymentSchedule3[[#Headers],[Payment number]])&gt;ScheduledNumberOfPayments,"",ROW()-ROW(PaymentSchedule3[[#Headers],[Payment number]])),"")</f>
        <v>66</v>
      </c>
      <c r="C79" s="26">
        <f ca="1">IF(PaymentSchedule3[[#This Row],[Payment number]]&lt;&gt;"",EOMONTH(LoanStartDate,ROW(PaymentSchedule3[[#This Row],[Payment number]])-ROW(PaymentSchedule3[[#Headers],[Payment number]])-2)+DAY(LoanStartDate),"")</f>
        <v>48033</v>
      </c>
      <c r="D79" s="27">
        <f ca="1">IF(PaymentSchedule3[[#This Row],[Payment number]]&lt;&gt;"",IF(ROW()-ROW(PaymentSchedule3[[#Headers],[Beginning
balance]])=1,LoanAmount,INDEX(PaymentSchedule3[Ending
balance],ROW()-ROW(PaymentSchedule3[[#Headers],[Beginning
balance]])-1)),"")</f>
        <v>30504.887963775673</v>
      </c>
      <c r="E79" s="27">
        <f ca="1">IF(PaymentSchedule3[[#This Row],[Payment number]]&lt;&gt;"",ScheduledPayment,"")</f>
        <v>395.64206581805638</v>
      </c>
      <c r="F7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7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79" s="27">
        <f ca="1">IF(PaymentSchedule3[[#This Row],[Payment number]]&lt;&gt;"",PaymentSchedule3[[#This Row],[Total
payment]]-PaymentSchedule3[[#This Row],[Interest]],"")</f>
        <v>518.7925733686892</v>
      </c>
      <c r="I79" s="27">
        <f ca="1">IF(PaymentSchedule3[[#This Row],[Payment number]]&lt;&gt;"",PaymentSchedule3[[#This Row],[Beginning
balance]]*(InterestRate/PaymentsPerYear),"")</f>
        <v>126.84949244936718</v>
      </c>
      <c r="J79" s="27">
        <f ca="1">IF(PaymentSchedule3[[#This Row],[Payment number]]&lt;&gt;"",IF(PaymentSchedule3[[#This Row],[Scheduled payment]]+PaymentSchedule3[[#This Row],[Extra
payment]]&lt;=PaymentSchedule3[[#This Row],[Beginning
balance]],PaymentSchedule3[[#This Row],[Beginning
balance]]-PaymentSchedule3[[#This Row],[Principal]],0),"")</f>
        <v>29986.095390406983</v>
      </c>
      <c r="K79" s="27">
        <f ca="1">IF(PaymentSchedule3[[#This Row],[Payment number]]&lt;&gt;"",SUM(INDEX(PaymentSchedule3[Interest],1,1):PaymentSchedule3[[#This Row],[Interest]]),"")</f>
        <v>12598.471734398725</v>
      </c>
    </row>
    <row r="80" spans="2:11" ht="24" customHeight="1" x14ac:dyDescent="0.4">
      <c r="B80" s="25">
        <f ca="1">IF(LoanIsGood,IF(ROW()-ROW(PaymentSchedule3[[#Headers],[Payment number]])&gt;ScheduledNumberOfPayments,"",ROW()-ROW(PaymentSchedule3[[#Headers],[Payment number]])),"")</f>
        <v>67</v>
      </c>
      <c r="C80" s="26">
        <f ca="1">IF(PaymentSchedule3[[#This Row],[Payment number]]&lt;&gt;"",EOMONTH(LoanStartDate,ROW(PaymentSchedule3[[#This Row],[Payment number]])-ROW(PaymentSchedule3[[#Headers],[Payment number]])-2)+DAY(LoanStartDate),"")</f>
        <v>48064</v>
      </c>
      <c r="D80" s="27">
        <f ca="1">IF(PaymentSchedule3[[#This Row],[Payment number]]&lt;&gt;"",IF(ROW()-ROW(PaymentSchedule3[[#Headers],[Beginning
balance]])=1,LoanAmount,INDEX(PaymentSchedule3[Ending
balance],ROW()-ROW(PaymentSchedule3[[#Headers],[Beginning
balance]])-1)),"")</f>
        <v>29986.095390406983</v>
      </c>
      <c r="E80" s="27">
        <f ca="1">IF(PaymentSchedule3[[#This Row],[Payment number]]&lt;&gt;"",ScheduledPayment,"")</f>
        <v>395.64206581805638</v>
      </c>
      <c r="F8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0" s="27">
        <f ca="1">IF(PaymentSchedule3[[#This Row],[Payment number]]&lt;&gt;"",PaymentSchedule3[[#This Row],[Total
payment]]-PaymentSchedule3[[#This Row],[Interest]],"")</f>
        <v>520.949885819614</v>
      </c>
      <c r="I80" s="27">
        <f ca="1">IF(PaymentSchedule3[[#This Row],[Payment number]]&lt;&gt;"",PaymentSchedule3[[#This Row],[Beginning
balance]]*(InterestRate/PaymentsPerYear),"")</f>
        <v>124.69217999844237</v>
      </c>
      <c r="J80" s="27">
        <f ca="1">IF(PaymentSchedule3[[#This Row],[Payment number]]&lt;&gt;"",IF(PaymentSchedule3[[#This Row],[Scheduled payment]]+PaymentSchedule3[[#This Row],[Extra
payment]]&lt;=PaymentSchedule3[[#This Row],[Beginning
balance]],PaymentSchedule3[[#This Row],[Beginning
balance]]-PaymentSchedule3[[#This Row],[Principal]],0),"")</f>
        <v>29465.14550458737</v>
      </c>
      <c r="K80" s="27">
        <f ca="1">IF(PaymentSchedule3[[#This Row],[Payment number]]&lt;&gt;"",SUM(INDEX(PaymentSchedule3[Interest],1,1):PaymentSchedule3[[#This Row],[Interest]]),"")</f>
        <v>12723.163914397168</v>
      </c>
    </row>
    <row r="81" spans="2:11" ht="24" customHeight="1" x14ac:dyDescent="0.4">
      <c r="B81" s="25">
        <f ca="1">IF(LoanIsGood,IF(ROW()-ROW(PaymentSchedule3[[#Headers],[Payment number]])&gt;ScheduledNumberOfPayments,"",ROW()-ROW(PaymentSchedule3[[#Headers],[Payment number]])),"")</f>
        <v>68</v>
      </c>
      <c r="C81" s="26">
        <f ca="1">IF(PaymentSchedule3[[#This Row],[Payment number]]&lt;&gt;"",EOMONTH(LoanStartDate,ROW(PaymentSchedule3[[#This Row],[Payment number]])-ROW(PaymentSchedule3[[#Headers],[Payment number]])-2)+DAY(LoanStartDate),"")</f>
        <v>48095</v>
      </c>
      <c r="D81" s="27">
        <f ca="1">IF(PaymentSchedule3[[#This Row],[Payment number]]&lt;&gt;"",IF(ROW()-ROW(PaymentSchedule3[[#Headers],[Beginning
balance]])=1,LoanAmount,INDEX(PaymentSchedule3[Ending
balance],ROW()-ROW(PaymentSchedule3[[#Headers],[Beginning
balance]])-1)),"")</f>
        <v>29465.14550458737</v>
      </c>
      <c r="E81" s="27">
        <f ca="1">IF(PaymentSchedule3[[#This Row],[Payment number]]&lt;&gt;"",ScheduledPayment,"")</f>
        <v>395.64206581805638</v>
      </c>
      <c r="F8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1" s="27">
        <f ca="1">IF(PaymentSchedule3[[#This Row],[Payment number]]&lt;&gt;"",PaymentSchedule3[[#This Row],[Total
payment]]-PaymentSchedule3[[#This Row],[Interest]],"")</f>
        <v>523.11616909481393</v>
      </c>
      <c r="I81" s="27">
        <f ca="1">IF(PaymentSchedule3[[#This Row],[Payment number]]&lt;&gt;"",PaymentSchedule3[[#This Row],[Beginning
balance]]*(InterestRate/PaymentsPerYear),"")</f>
        <v>122.52589672324248</v>
      </c>
      <c r="J81" s="27">
        <f ca="1">IF(PaymentSchedule3[[#This Row],[Payment number]]&lt;&gt;"",IF(PaymentSchedule3[[#This Row],[Scheduled payment]]+PaymentSchedule3[[#This Row],[Extra
payment]]&lt;=PaymentSchedule3[[#This Row],[Beginning
balance]],PaymentSchedule3[[#This Row],[Beginning
balance]]-PaymentSchedule3[[#This Row],[Principal]],0),"")</f>
        <v>28942.029335492556</v>
      </c>
      <c r="K81" s="27">
        <f ca="1">IF(PaymentSchedule3[[#This Row],[Payment number]]&lt;&gt;"",SUM(INDEX(PaymentSchedule3[Interest],1,1):PaymentSchedule3[[#This Row],[Interest]]),"")</f>
        <v>12845.68981112041</v>
      </c>
    </row>
    <row r="82" spans="2:11" ht="24" customHeight="1" x14ac:dyDescent="0.4">
      <c r="B82" s="25">
        <f ca="1">IF(LoanIsGood,IF(ROW()-ROW(PaymentSchedule3[[#Headers],[Payment number]])&gt;ScheduledNumberOfPayments,"",ROW()-ROW(PaymentSchedule3[[#Headers],[Payment number]])),"")</f>
        <v>69</v>
      </c>
      <c r="C82" s="26">
        <f ca="1">IF(PaymentSchedule3[[#This Row],[Payment number]]&lt;&gt;"",EOMONTH(LoanStartDate,ROW(PaymentSchedule3[[#This Row],[Payment number]])-ROW(PaymentSchedule3[[#Headers],[Payment number]])-2)+DAY(LoanStartDate),"")</f>
        <v>48125</v>
      </c>
      <c r="D82" s="27">
        <f ca="1">IF(PaymentSchedule3[[#This Row],[Payment number]]&lt;&gt;"",IF(ROW()-ROW(PaymentSchedule3[[#Headers],[Beginning
balance]])=1,LoanAmount,INDEX(PaymentSchedule3[Ending
balance],ROW()-ROW(PaymentSchedule3[[#Headers],[Beginning
balance]])-1)),"")</f>
        <v>28942.029335492556</v>
      </c>
      <c r="E82" s="27">
        <f ca="1">IF(PaymentSchedule3[[#This Row],[Payment number]]&lt;&gt;"",ScheduledPayment,"")</f>
        <v>395.64206581805638</v>
      </c>
      <c r="F8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2" s="27">
        <f ca="1">IF(PaymentSchedule3[[#This Row],[Payment number]]&lt;&gt;"",PaymentSchedule3[[#This Row],[Total
payment]]-PaymentSchedule3[[#This Row],[Interest]],"")</f>
        <v>525.29146049796645</v>
      </c>
      <c r="I82" s="27">
        <f ca="1">IF(PaymentSchedule3[[#This Row],[Payment number]]&lt;&gt;"",PaymentSchedule3[[#This Row],[Beginning
balance]]*(InterestRate/PaymentsPerYear),"")</f>
        <v>120.35060532008988</v>
      </c>
      <c r="J82" s="27">
        <f ca="1">IF(PaymentSchedule3[[#This Row],[Payment number]]&lt;&gt;"",IF(PaymentSchedule3[[#This Row],[Scheduled payment]]+PaymentSchedule3[[#This Row],[Extra
payment]]&lt;=PaymentSchedule3[[#This Row],[Beginning
balance]],PaymentSchedule3[[#This Row],[Beginning
balance]]-PaymentSchedule3[[#This Row],[Principal]],0),"")</f>
        <v>28416.737874994589</v>
      </c>
      <c r="K82" s="27">
        <f ca="1">IF(PaymentSchedule3[[#This Row],[Payment number]]&lt;&gt;"",SUM(INDEX(PaymentSchedule3[Interest],1,1):PaymentSchedule3[[#This Row],[Interest]]),"")</f>
        <v>12966.040416440499</v>
      </c>
    </row>
    <row r="83" spans="2:11" ht="24" customHeight="1" x14ac:dyDescent="0.4">
      <c r="B83" s="25">
        <f ca="1">IF(LoanIsGood,IF(ROW()-ROW(PaymentSchedule3[[#Headers],[Payment number]])&gt;ScheduledNumberOfPayments,"",ROW()-ROW(PaymentSchedule3[[#Headers],[Payment number]])),"")</f>
        <v>70</v>
      </c>
      <c r="C83" s="26">
        <f ca="1">IF(PaymentSchedule3[[#This Row],[Payment number]]&lt;&gt;"",EOMONTH(LoanStartDate,ROW(PaymentSchedule3[[#This Row],[Payment number]])-ROW(PaymentSchedule3[[#Headers],[Payment number]])-2)+DAY(LoanStartDate),"")</f>
        <v>48156</v>
      </c>
      <c r="D83" s="27">
        <f ca="1">IF(PaymentSchedule3[[#This Row],[Payment number]]&lt;&gt;"",IF(ROW()-ROW(PaymentSchedule3[[#Headers],[Beginning
balance]])=1,LoanAmount,INDEX(PaymentSchedule3[Ending
balance],ROW()-ROW(PaymentSchedule3[[#Headers],[Beginning
balance]])-1)),"")</f>
        <v>28416.737874994589</v>
      </c>
      <c r="E83" s="27">
        <f ca="1">IF(PaymentSchedule3[[#This Row],[Payment number]]&lt;&gt;"",ScheduledPayment,"")</f>
        <v>395.64206581805638</v>
      </c>
      <c r="F8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3" s="27">
        <f ca="1">IF(PaymentSchedule3[[#This Row],[Payment number]]&lt;&gt;"",PaymentSchedule3[[#This Row],[Total
payment]]-PaymentSchedule3[[#This Row],[Interest]],"")</f>
        <v>527.47579748787052</v>
      </c>
      <c r="I83" s="27">
        <f ca="1">IF(PaymentSchedule3[[#This Row],[Payment number]]&lt;&gt;"",PaymentSchedule3[[#This Row],[Beginning
balance]]*(InterestRate/PaymentsPerYear),"")</f>
        <v>118.16626833018583</v>
      </c>
      <c r="J83" s="27">
        <f ca="1">IF(PaymentSchedule3[[#This Row],[Payment number]]&lt;&gt;"",IF(PaymentSchedule3[[#This Row],[Scheduled payment]]+PaymentSchedule3[[#This Row],[Extra
payment]]&lt;=PaymentSchedule3[[#This Row],[Beginning
balance]],PaymentSchedule3[[#This Row],[Beginning
balance]]-PaymentSchedule3[[#This Row],[Principal]],0),"")</f>
        <v>27889.262077506719</v>
      </c>
      <c r="K83" s="27">
        <f ca="1">IF(PaymentSchedule3[[#This Row],[Payment number]]&lt;&gt;"",SUM(INDEX(PaymentSchedule3[Interest],1,1):PaymentSchedule3[[#This Row],[Interest]]),"")</f>
        <v>13084.206684770685</v>
      </c>
    </row>
    <row r="84" spans="2:11" ht="24" customHeight="1" x14ac:dyDescent="0.4">
      <c r="B84" s="25">
        <f ca="1">IF(LoanIsGood,IF(ROW()-ROW(PaymentSchedule3[[#Headers],[Payment number]])&gt;ScheduledNumberOfPayments,"",ROW()-ROW(PaymentSchedule3[[#Headers],[Payment number]])),"")</f>
        <v>71</v>
      </c>
      <c r="C84" s="26">
        <f ca="1">IF(PaymentSchedule3[[#This Row],[Payment number]]&lt;&gt;"",EOMONTH(LoanStartDate,ROW(PaymentSchedule3[[#This Row],[Payment number]])-ROW(PaymentSchedule3[[#Headers],[Payment number]])-2)+DAY(LoanStartDate),"")</f>
        <v>48186</v>
      </c>
      <c r="D84" s="27">
        <f ca="1">IF(PaymentSchedule3[[#This Row],[Payment number]]&lt;&gt;"",IF(ROW()-ROW(PaymentSchedule3[[#Headers],[Beginning
balance]])=1,LoanAmount,INDEX(PaymentSchedule3[Ending
balance],ROW()-ROW(PaymentSchedule3[[#Headers],[Beginning
balance]])-1)),"")</f>
        <v>27889.262077506719</v>
      </c>
      <c r="E84" s="27">
        <f ca="1">IF(PaymentSchedule3[[#This Row],[Payment number]]&lt;&gt;"",ScheduledPayment,"")</f>
        <v>395.64206581805638</v>
      </c>
      <c r="F8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4" s="27">
        <f ca="1">IF(PaymentSchedule3[[#This Row],[Payment number]]&lt;&gt;"",PaymentSchedule3[[#This Row],[Total
payment]]-PaymentSchedule3[[#This Row],[Interest]],"")</f>
        <v>529.66921767909093</v>
      </c>
      <c r="I84" s="27">
        <f ca="1">IF(PaymentSchedule3[[#This Row],[Payment number]]&lt;&gt;"",PaymentSchedule3[[#This Row],[Beginning
balance]]*(InterestRate/PaymentsPerYear),"")</f>
        <v>115.97284813896545</v>
      </c>
      <c r="J84" s="27">
        <f ca="1">IF(PaymentSchedule3[[#This Row],[Payment number]]&lt;&gt;"",IF(PaymentSchedule3[[#This Row],[Scheduled payment]]+PaymentSchedule3[[#This Row],[Extra
payment]]&lt;=PaymentSchedule3[[#This Row],[Beginning
balance]],PaymentSchedule3[[#This Row],[Beginning
balance]]-PaymentSchedule3[[#This Row],[Principal]],0),"")</f>
        <v>27359.59285982763</v>
      </c>
      <c r="K84" s="27">
        <f ca="1">IF(PaymentSchedule3[[#This Row],[Payment number]]&lt;&gt;"",SUM(INDEX(PaymentSchedule3[Interest],1,1):PaymentSchedule3[[#This Row],[Interest]]),"")</f>
        <v>13200.179532909649</v>
      </c>
    </row>
    <row r="85" spans="2:11" ht="24" customHeight="1" x14ac:dyDescent="0.4">
      <c r="B85" s="25">
        <f ca="1">IF(LoanIsGood,IF(ROW()-ROW(PaymentSchedule3[[#Headers],[Payment number]])&gt;ScheduledNumberOfPayments,"",ROW()-ROW(PaymentSchedule3[[#Headers],[Payment number]])),"")</f>
        <v>72</v>
      </c>
      <c r="C85" s="26">
        <f ca="1">IF(PaymentSchedule3[[#This Row],[Payment number]]&lt;&gt;"",EOMONTH(LoanStartDate,ROW(PaymentSchedule3[[#This Row],[Payment number]])-ROW(PaymentSchedule3[[#Headers],[Payment number]])-2)+DAY(LoanStartDate),"")</f>
        <v>48217</v>
      </c>
      <c r="D85" s="27">
        <f ca="1">IF(PaymentSchedule3[[#This Row],[Payment number]]&lt;&gt;"",IF(ROW()-ROW(PaymentSchedule3[[#Headers],[Beginning
balance]])=1,LoanAmount,INDEX(PaymentSchedule3[Ending
balance],ROW()-ROW(PaymentSchedule3[[#Headers],[Beginning
balance]])-1)),"")</f>
        <v>27359.59285982763</v>
      </c>
      <c r="E85" s="27">
        <f ca="1">IF(PaymentSchedule3[[#This Row],[Payment number]]&lt;&gt;"",ScheduledPayment,"")</f>
        <v>395.64206581805638</v>
      </c>
      <c r="F8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5" s="27">
        <f ca="1">IF(PaymentSchedule3[[#This Row],[Payment number]]&lt;&gt;"",PaymentSchedule3[[#This Row],[Total
payment]]-PaymentSchedule3[[#This Row],[Interest]],"")</f>
        <v>531.87175884260648</v>
      </c>
      <c r="I85" s="27">
        <f ca="1">IF(PaymentSchedule3[[#This Row],[Payment number]]&lt;&gt;"",PaymentSchedule3[[#This Row],[Beginning
balance]]*(InterestRate/PaymentsPerYear),"")</f>
        <v>113.7703069754499</v>
      </c>
      <c r="J85" s="27">
        <f ca="1">IF(PaymentSchedule3[[#This Row],[Payment number]]&lt;&gt;"",IF(PaymentSchedule3[[#This Row],[Scheduled payment]]+PaymentSchedule3[[#This Row],[Extra
payment]]&lt;=PaymentSchedule3[[#This Row],[Beginning
balance]],PaymentSchedule3[[#This Row],[Beginning
balance]]-PaymentSchedule3[[#This Row],[Principal]],0),"")</f>
        <v>26827.721100985022</v>
      </c>
      <c r="K85" s="27">
        <f ca="1">IF(PaymentSchedule3[[#This Row],[Payment number]]&lt;&gt;"",SUM(INDEX(PaymentSchedule3[Interest],1,1):PaymentSchedule3[[#This Row],[Interest]]),"")</f>
        <v>13313.949839885099</v>
      </c>
    </row>
    <row r="86" spans="2:11" ht="24" customHeight="1" x14ac:dyDescent="0.4">
      <c r="B86" s="25">
        <f ca="1">IF(LoanIsGood,IF(ROW()-ROW(PaymentSchedule3[[#Headers],[Payment number]])&gt;ScheduledNumberOfPayments,"",ROW()-ROW(PaymentSchedule3[[#Headers],[Payment number]])),"")</f>
        <v>73</v>
      </c>
      <c r="C86" s="26">
        <f ca="1">IF(PaymentSchedule3[[#This Row],[Payment number]]&lt;&gt;"",EOMONTH(LoanStartDate,ROW(PaymentSchedule3[[#This Row],[Payment number]])-ROW(PaymentSchedule3[[#Headers],[Payment number]])-2)+DAY(LoanStartDate),"")</f>
        <v>48248</v>
      </c>
      <c r="D86" s="27">
        <f ca="1">IF(PaymentSchedule3[[#This Row],[Payment number]]&lt;&gt;"",IF(ROW()-ROW(PaymentSchedule3[[#Headers],[Beginning
balance]])=1,LoanAmount,INDEX(PaymentSchedule3[Ending
balance],ROW()-ROW(PaymentSchedule3[[#Headers],[Beginning
balance]])-1)),"")</f>
        <v>26827.721100985022</v>
      </c>
      <c r="E86" s="27">
        <f ca="1">IF(PaymentSchedule3[[#This Row],[Payment number]]&lt;&gt;"",ScheduledPayment,"")</f>
        <v>395.64206581805638</v>
      </c>
      <c r="F8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6" s="27">
        <f ca="1">IF(PaymentSchedule3[[#This Row],[Payment number]]&lt;&gt;"",PaymentSchedule3[[#This Row],[Total
payment]]-PaymentSchedule3[[#This Row],[Interest]],"")</f>
        <v>534.08345890646035</v>
      </c>
      <c r="I86" s="27">
        <f ca="1">IF(PaymentSchedule3[[#This Row],[Payment number]]&lt;&gt;"",PaymentSchedule3[[#This Row],[Beginning
balance]]*(InterestRate/PaymentsPerYear),"")</f>
        <v>111.55860691159604</v>
      </c>
      <c r="J86" s="27">
        <f ca="1">IF(PaymentSchedule3[[#This Row],[Payment number]]&lt;&gt;"",IF(PaymentSchedule3[[#This Row],[Scheduled payment]]+PaymentSchedule3[[#This Row],[Extra
payment]]&lt;=PaymentSchedule3[[#This Row],[Beginning
balance]],PaymentSchedule3[[#This Row],[Beginning
balance]]-PaymentSchedule3[[#This Row],[Principal]],0),"")</f>
        <v>26293.63764207856</v>
      </c>
      <c r="K86" s="27">
        <f ca="1">IF(PaymentSchedule3[[#This Row],[Payment number]]&lt;&gt;"",SUM(INDEX(PaymentSchedule3[Interest],1,1):PaymentSchedule3[[#This Row],[Interest]]),"")</f>
        <v>13425.508446796695</v>
      </c>
    </row>
    <row r="87" spans="2:11" ht="24" customHeight="1" x14ac:dyDescent="0.4">
      <c r="B87" s="25">
        <f ca="1">IF(LoanIsGood,IF(ROW()-ROW(PaymentSchedule3[[#Headers],[Payment number]])&gt;ScheduledNumberOfPayments,"",ROW()-ROW(PaymentSchedule3[[#Headers],[Payment number]])),"")</f>
        <v>74</v>
      </c>
      <c r="C87" s="26">
        <f ca="1">IF(PaymentSchedule3[[#This Row],[Payment number]]&lt;&gt;"",EOMONTH(LoanStartDate,ROW(PaymentSchedule3[[#This Row],[Payment number]])-ROW(PaymentSchedule3[[#Headers],[Payment number]])-2)+DAY(LoanStartDate),"")</f>
        <v>48277</v>
      </c>
      <c r="D87" s="27">
        <f ca="1">IF(PaymentSchedule3[[#This Row],[Payment number]]&lt;&gt;"",IF(ROW()-ROW(PaymentSchedule3[[#Headers],[Beginning
balance]])=1,LoanAmount,INDEX(PaymentSchedule3[Ending
balance],ROW()-ROW(PaymentSchedule3[[#Headers],[Beginning
balance]])-1)),"")</f>
        <v>26293.63764207856</v>
      </c>
      <c r="E87" s="27">
        <f ca="1">IF(PaymentSchedule3[[#This Row],[Payment number]]&lt;&gt;"",ScheduledPayment,"")</f>
        <v>395.64206581805638</v>
      </c>
      <c r="F8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7" s="27">
        <f ca="1">IF(PaymentSchedule3[[#This Row],[Payment number]]&lt;&gt;"",PaymentSchedule3[[#This Row],[Total
payment]]-PaymentSchedule3[[#This Row],[Interest]],"")</f>
        <v>536.30435595641302</v>
      </c>
      <c r="I87" s="27">
        <f ca="1">IF(PaymentSchedule3[[#This Row],[Payment number]]&lt;&gt;"",PaymentSchedule3[[#This Row],[Beginning
balance]]*(InterestRate/PaymentsPerYear),"")</f>
        <v>109.33770986164335</v>
      </c>
      <c r="J87" s="27">
        <f ca="1">IF(PaymentSchedule3[[#This Row],[Payment number]]&lt;&gt;"",IF(PaymentSchedule3[[#This Row],[Scheduled payment]]+PaymentSchedule3[[#This Row],[Extra
payment]]&lt;=PaymentSchedule3[[#This Row],[Beginning
balance]],PaymentSchedule3[[#This Row],[Beginning
balance]]-PaymentSchedule3[[#This Row],[Principal]],0),"")</f>
        <v>25757.333286122146</v>
      </c>
      <c r="K87" s="27">
        <f ca="1">IF(PaymentSchedule3[[#This Row],[Payment number]]&lt;&gt;"",SUM(INDEX(PaymentSchedule3[Interest],1,1):PaymentSchedule3[[#This Row],[Interest]]),"")</f>
        <v>13534.846156658339</v>
      </c>
    </row>
    <row r="88" spans="2:11" ht="24" customHeight="1" x14ac:dyDescent="0.4">
      <c r="B88" s="25">
        <f ca="1">IF(LoanIsGood,IF(ROW()-ROW(PaymentSchedule3[[#Headers],[Payment number]])&gt;ScheduledNumberOfPayments,"",ROW()-ROW(PaymentSchedule3[[#Headers],[Payment number]])),"")</f>
        <v>75</v>
      </c>
      <c r="C88" s="26">
        <f ca="1">IF(PaymentSchedule3[[#This Row],[Payment number]]&lt;&gt;"",EOMONTH(LoanStartDate,ROW(PaymentSchedule3[[#This Row],[Payment number]])-ROW(PaymentSchedule3[[#Headers],[Payment number]])-2)+DAY(LoanStartDate),"")</f>
        <v>48308</v>
      </c>
      <c r="D88" s="27">
        <f ca="1">IF(PaymentSchedule3[[#This Row],[Payment number]]&lt;&gt;"",IF(ROW()-ROW(PaymentSchedule3[[#Headers],[Beginning
balance]])=1,LoanAmount,INDEX(PaymentSchedule3[Ending
balance],ROW()-ROW(PaymentSchedule3[[#Headers],[Beginning
balance]])-1)),"")</f>
        <v>25757.333286122146</v>
      </c>
      <c r="E88" s="27">
        <f ca="1">IF(PaymentSchedule3[[#This Row],[Payment number]]&lt;&gt;"",ScheduledPayment,"")</f>
        <v>395.64206581805638</v>
      </c>
      <c r="F8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8" s="27">
        <f ca="1">IF(PaymentSchedule3[[#This Row],[Payment number]]&lt;&gt;"",PaymentSchedule3[[#This Row],[Total
payment]]-PaymentSchedule3[[#This Row],[Interest]],"")</f>
        <v>538.53448823659846</v>
      </c>
      <c r="I88" s="27">
        <f ca="1">IF(PaymentSchedule3[[#This Row],[Payment number]]&lt;&gt;"",PaymentSchedule3[[#This Row],[Beginning
balance]]*(InterestRate/PaymentsPerYear),"")</f>
        <v>107.10757758145792</v>
      </c>
      <c r="J88" s="27">
        <f ca="1">IF(PaymentSchedule3[[#This Row],[Payment number]]&lt;&gt;"",IF(PaymentSchedule3[[#This Row],[Scheduled payment]]+PaymentSchedule3[[#This Row],[Extra
payment]]&lt;=PaymentSchedule3[[#This Row],[Beginning
balance]],PaymentSchedule3[[#This Row],[Beginning
balance]]-PaymentSchedule3[[#This Row],[Principal]],0),"")</f>
        <v>25218.798797885549</v>
      </c>
      <c r="K88" s="27">
        <f ca="1">IF(PaymentSchedule3[[#This Row],[Payment number]]&lt;&gt;"",SUM(INDEX(PaymentSchedule3[Interest],1,1):PaymentSchedule3[[#This Row],[Interest]]),"")</f>
        <v>13641.953734239796</v>
      </c>
    </row>
    <row r="89" spans="2:11" ht="24" customHeight="1" x14ac:dyDescent="0.4">
      <c r="B89" s="25">
        <f ca="1">IF(LoanIsGood,IF(ROW()-ROW(PaymentSchedule3[[#Headers],[Payment number]])&gt;ScheduledNumberOfPayments,"",ROW()-ROW(PaymentSchedule3[[#Headers],[Payment number]])),"")</f>
        <v>76</v>
      </c>
      <c r="C89" s="26">
        <f ca="1">IF(PaymentSchedule3[[#This Row],[Payment number]]&lt;&gt;"",EOMONTH(LoanStartDate,ROW(PaymentSchedule3[[#This Row],[Payment number]])-ROW(PaymentSchedule3[[#Headers],[Payment number]])-2)+DAY(LoanStartDate),"")</f>
        <v>48338</v>
      </c>
      <c r="D89" s="27">
        <f ca="1">IF(PaymentSchedule3[[#This Row],[Payment number]]&lt;&gt;"",IF(ROW()-ROW(PaymentSchedule3[[#Headers],[Beginning
balance]])=1,LoanAmount,INDEX(PaymentSchedule3[Ending
balance],ROW()-ROW(PaymentSchedule3[[#Headers],[Beginning
balance]])-1)),"")</f>
        <v>25218.798797885549</v>
      </c>
      <c r="E89" s="27">
        <f ca="1">IF(PaymentSchedule3[[#This Row],[Payment number]]&lt;&gt;"",ScheduledPayment,"")</f>
        <v>395.64206581805638</v>
      </c>
      <c r="F8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8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89" s="27">
        <f ca="1">IF(PaymentSchedule3[[#This Row],[Payment number]]&lt;&gt;"",PaymentSchedule3[[#This Row],[Total
payment]]-PaymentSchedule3[[#This Row],[Interest]],"")</f>
        <v>540.77389415018229</v>
      </c>
      <c r="I89" s="27">
        <f ca="1">IF(PaymentSchedule3[[#This Row],[Payment number]]&lt;&gt;"",PaymentSchedule3[[#This Row],[Beginning
balance]]*(InterestRate/PaymentsPerYear),"")</f>
        <v>104.86817166787408</v>
      </c>
      <c r="J89" s="27">
        <f ca="1">IF(PaymentSchedule3[[#This Row],[Payment number]]&lt;&gt;"",IF(PaymentSchedule3[[#This Row],[Scheduled payment]]+PaymentSchedule3[[#This Row],[Extra
payment]]&lt;=PaymentSchedule3[[#This Row],[Beginning
balance]],PaymentSchedule3[[#This Row],[Beginning
balance]]-PaymentSchedule3[[#This Row],[Principal]],0),"")</f>
        <v>24678.024903735368</v>
      </c>
      <c r="K89" s="27">
        <f ca="1">IF(PaymentSchedule3[[#This Row],[Payment number]]&lt;&gt;"",SUM(INDEX(PaymentSchedule3[Interest],1,1):PaymentSchedule3[[#This Row],[Interest]]),"")</f>
        <v>13746.821905907671</v>
      </c>
    </row>
    <row r="90" spans="2:11" ht="24" customHeight="1" x14ac:dyDescent="0.4">
      <c r="B90" s="25">
        <f ca="1">IF(LoanIsGood,IF(ROW()-ROW(PaymentSchedule3[[#Headers],[Payment number]])&gt;ScheduledNumberOfPayments,"",ROW()-ROW(PaymentSchedule3[[#Headers],[Payment number]])),"")</f>
        <v>77</v>
      </c>
      <c r="C90" s="26">
        <f ca="1">IF(PaymentSchedule3[[#This Row],[Payment number]]&lt;&gt;"",EOMONTH(LoanStartDate,ROW(PaymentSchedule3[[#This Row],[Payment number]])-ROW(PaymentSchedule3[[#Headers],[Payment number]])-2)+DAY(LoanStartDate),"")</f>
        <v>48369</v>
      </c>
      <c r="D90" s="27">
        <f ca="1">IF(PaymentSchedule3[[#This Row],[Payment number]]&lt;&gt;"",IF(ROW()-ROW(PaymentSchedule3[[#Headers],[Beginning
balance]])=1,LoanAmount,INDEX(PaymentSchedule3[Ending
balance],ROW()-ROW(PaymentSchedule3[[#Headers],[Beginning
balance]])-1)),"")</f>
        <v>24678.024903735368</v>
      </c>
      <c r="E90" s="27">
        <f ca="1">IF(PaymentSchedule3[[#This Row],[Payment number]]&lt;&gt;"",ScheduledPayment,"")</f>
        <v>395.64206581805638</v>
      </c>
      <c r="F9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0" s="27">
        <f ca="1">IF(PaymentSchedule3[[#This Row],[Payment number]]&lt;&gt;"",PaymentSchedule3[[#This Row],[Total
payment]]-PaymentSchedule3[[#This Row],[Interest]],"")</f>
        <v>543.02261226002349</v>
      </c>
      <c r="I90" s="27">
        <f ca="1">IF(PaymentSchedule3[[#This Row],[Payment number]]&lt;&gt;"",PaymentSchedule3[[#This Row],[Beginning
balance]]*(InterestRate/PaymentsPerYear),"")</f>
        <v>102.6194535580329</v>
      </c>
      <c r="J90" s="27">
        <f ca="1">IF(PaymentSchedule3[[#This Row],[Payment number]]&lt;&gt;"",IF(PaymentSchedule3[[#This Row],[Scheduled payment]]+PaymentSchedule3[[#This Row],[Extra
payment]]&lt;=PaymentSchedule3[[#This Row],[Beginning
balance]],PaymentSchedule3[[#This Row],[Beginning
balance]]-PaymentSchedule3[[#This Row],[Principal]],0),"")</f>
        <v>24135.002291475343</v>
      </c>
      <c r="K90" s="27">
        <f ca="1">IF(PaymentSchedule3[[#This Row],[Payment number]]&lt;&gt;"",SUM(INDEX(PaymentSchedule3[Interest],1,1):PaymentSchedule3[[#This Row],[Interest]]),"")</f>
        <v>13849.441359465703</v>
      </c>
    </row>
    <row r="91" spans="2:11" ht="24" customHeight="1" x14ac:dyDescent="0.4">
      <c r="B91" s="25">
        <f ca="1">IF(LoanIsGood,IF(ROW()-ROW(PaymentSchedule3[[#Headers],[Payment number]])&gt;ScheduledNumberOfPayments,"",ROW()-ROW(PaymentSchedule3[[#Headers],[Payment number]])),"")</f>
        <v>78</v>
      </c>
      <c r="C91" s="26">
        <f ca="1">IF(PaymentSchedule3[[#This Row],[Payment number]]&lt;&gt;"",EOMONTH(LoanStartDate,ROW(PaymentSchedule3[[#This Row],[Payment number]])-ROW(PaymentSchedule3[[#Headers],[Payment number]])-2)+DAY(LoanStartDate),"")</f>
        <v>48399</v>
      </c>
      <c r="D91" s="27">
        <f ca="1">IF(PaymentSchedule3[[#This Row],[Payment number]]&lt;&gt;"",IF(ROW()-ROW(PaymentSchedule3[[#Headers],[Beginning
balance]])=1,LoanAmount,INDEX(PaymentSchedule3[Ending
balance],ROW()-ROW(PaymentSchedule3[[#Headers],[Beginning
balance]])-1)),"")</f>
        <v>24135.002291475343</v>
      </c>
      <c r="E91" s="27">
        <f ca="1">IF(PaymentSchedule3[[#This Row],[Payment number]]&lt;&gt;"",ScheduledPayment,"")</f>
        <v>395.64206581805638</v>
      </c>
      <c r="F9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1" s="27">
        <f ca="1">IF(PaymentSchedule3[[#This Row],[Payment number]]&lt;&gt;"",PaymentSchedule3[[#This Row],[Total
payment]]-PaymentSchedule3[[#This Row],[Interest]],"")</f>
        <v>545.28068128933808</v>
      </c>
      <c r="I91" s="27">
        <f ca="1">IF(PaymentSchedule3[[#This Row],[Payment number]]&lt;&gt;"",PaymentSchedule3[[#This Row],[Beginning
balance]]*(InterestRate/PaymentsPerYear),"")</f>
        <v>100.3613845287183</v>
      </c>
      <c r="J91" s="27">
        <f ca="1">IF(PaymentSchedule3[[#This Row],[Payment number]]&lt;&gt;"",IF(PaymentSchedule3[[#This Row],[Scheduled payment]]+PaymentSchedule3[[#This Row],[Extra
payment]]&lt;=PaymentSchedule3[[#This Row],[Beginning
balance]],PaymentSchedule3[[#This Row],[Beginning
balance]]-PaymentSchedule3[[#This Row],[Principal]],0),"")</f>
        <v>23589.721610186003</v>
      </c>
      <c r="K91" s="27">
        <f ca="1">IF(PaymentSchedule3[[#This Row],[Payment number]]&lt;&gt;"",SUM(INDEX(PaymentSchedule3[Interest],1,1):PaymentSchedule3[[#This Row],[Interest]]),"")</f>
        <v>13949.802743994422</v>
      </c>
    </row>
    <row r="92" spans="2:11" ht="24" customHeight="1" x14ac:dyDescent="0.4">
      <c r="B92" s="25">
        <f ca="1">IF(LoanIsGood,IF(ROW()-ROW(PaymentSchedule3[[#Headers],[Payment number]])&gt;ScheduledNumberOfPayments,"",ROW()-ROW(PaymentSchedule3[[#Headers],[Payment number]])),"")</f>
        <v>79</v>
      </c>
      <c r="C92" s="26">
        <f ca="1">IF(PaymentSchedule3[[#This Row],[Payment number]]&lt;&gt;"",EOMONTH(LoanStartDate,ROW(PaymentSchedule3[[#This Row],[Payment number]])-ROW(PaymentSchedule3[[#Headers],[Payment number]])-2)+DAY(LoanStartDate),"")</f>
        <v>48430</v>
      </c>
      <c r="D92" s="27">
        <f ca="1">IF(PaymentSchedule3[[#This Row],[Payment number]]&lt;&gt;"",IF(ROW()-ROW(PaymentSchedule3[[#Headers],[Beginning
balance]])=1,LoanAmount,INDEX(PaymentSchedule3[Ending
balance],ROW()-ROW(PaymentSchedule3[[#Headers],[Beginning
balance]])-1)),"")</f>
        <v>23589.721610186003</v>
      </c>
      <c r="E92" s="27">
        <f ca="1">IF(PaymentSchedule3[[#This Row],[Payment number]]&lt;&gt;"",ScheduledPayment,"")</f>
        <v>395.64206581805638</v>
      </c>
      <c r="F9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2" s="27">
        <f ca="1">IF(PaymentSchedule3[[#This Row],[Payment number]]&lt;&gt;"",PaymentSchedule3[[#This Row],[Total
payment]]-PaymentSchedule3[[#This Row],[Interest]],"")</f>
        <v>547.54814012236625</v>
      </c>
      <c r="I92" s="27">
        <f ca="1">IF(PaymentSchedule3[[#This Row],[Payment number]]&lt;&gt;"",PaymentSchedule3[[#This Row],[Beginning
balance]]*(InterestRate/PaymentsPerYear),"")</f>
        <v>98.093925695690132</v>
      </c>
      <c r="J92" s="27">
        <f ca="1">IF(PaymentSchedule3[[#This Row],[Payment number]]&lt;&gt;"",IF(PaymentSchedule3[[#This Row],[Scheduled payment]]+PaymentSchedule3[[#This Row],[Extra
payment]]&lt;=PaymentSchedule3[[#This Row],[Beginning
balance]],PaymentSchedule3[[#This Row],[Beginning
balance]]-PaymentSchedule3[[#This Row],[Principal]],0),"")</f>
        <v>23042.173470063637</v>
      </c>
      <c r="K92" s="27">
        <f ca="1">IF(PaymentSchedule3[[#This Row],[Payment number]]&lt;&gt;"",SUM(INDEX(PaymentSchedule3[Interest],1,1):PaymentSchedule3[[#This Row],[Interest]]),"")</f>
        <v>14047.896669690112</v>
      </c>
    </row>
    <row r="93" spans="2:11" ht="24" customHeight="1" x14ac:dyDescent="0.4">
      <c r="B93" s="25">
        <f ca="1">IF(LoanIsGood,IF(ROW()-ROW(PaymentSchedule3[[#Headers],[Payment number]])&gt;ScheduledNumberOfPayments,"",ROW()-ROW(PaymentSchedule3[[#Headers],[Payment number]])),"")</f>
        <v>80</v>
      </c>
      <c r="C93" s="26">
        <f ca="1">IF(PaymentSchedule3[[#This Row],[Payment number]]&lt;&gt;"",EOMONTH(LoanStartDate,ROW(PaymentSchedule3[[#This Row],[Payment number]])-ROW(PaymentSchedule3[[#Headers],[Payment number]])-2)+DAY(LoanStartDate),"")</f>
        <v>48461</v>
      </c>
      <c r="D93" s="27">
        <f ca="1">IF(PaymentSchedule3[[#This Row],[Payment number]]&lt;&gt;"",IF(ROW()-ROW(PaymentSchedule3[[#Headers],[Beginning
balance]])=1,LoanAmount,INDEX(PaymentSchedule3[Ending
balance],ROW()-ROW(PaymentSchedule3[[#Headers],[Beginning
balance]])-1)),"")</f>
        <v>23042.173470063637</v>
      </c>
      <c r="E93" s="27">
        <f ca="1">IF(PaymentSchedule3[[#This Row],[Payment number]]&lt;&gt;"",ScheduledPayment,"")</f>
        <v>395.64206581805638</v>
      </c>
      <c r="F9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3" s="27">
        <f ca="1">IF(PaymentSchedule3[[#This Row],[Payment number]]&lt;&gt;"",PaymentSchedule3[[#This Row],[Total
payment]]-PaymentSchedule3[[#This Row],[Interest]],"")</f>
        <v>549.82502780504171</v>
      </c>
      <c r="I93" s="27">
        <f ca="1">IF(PaymentSchedule3[[#This Row],[Payment number]]&lt;&gt;"",PaymentSchedule3[[#This Row],[Beginning
balance]]*(InterestRate/PaymentsPerYear),"")</f>
        <v>95.817038013014624</v>
      </c>
      <c r="J93" s="27">
        <f ca="1">IF(PaymentSchedule3[[#This Row],[Payment number]]&lt;&gt;"",IF(PaymentSchedule3[[#This Row],[Scheduled payment]]+PaymentSchedule3[[#This Row],[Extra
payment]]&lt;=PaymentSchedule3[[#This Row],[Beginning
balance]],PaymentSchedule3[[#This Row],[Beginning
balance]]-PaymentSchedule3[[#This Row],[Principal]],0),"")</f>
        <v>22492.348442258597</v>
      </c>
      <c r="K93" s="27">
        <f ca="1">IF(PaymentSchedule3[[#This Row],[Payment number]]&lt;&gt;"",SUM(INDEX(PaymentSchedule3[Interest],1,1):PaymentSchedule3[[#This Row],[Interest]]),"")</f>
        <v>14143.713707703126</v>
      </c>
    </row>
    <row r="94" spans="2:11" ht="24" customHeight="1" x14ac:dyDescent="0.4">
      <c r="B94" s="25">
        <f ca="1">IF(LoanIsGood,IF(ROW()-ROW(PaymentSchedule3[[#Headers],[Payment number]])&gt;ScheduledNumberOfPayments,"",ROW()-ROW(PaymentSchedule3[[#Headers],[Payment number]])),"")</f>
        <v>81</v>
      </c>
      <c r="C94" s="26">
        <f ca="1">IF(PaymentSchedule3[[#This Row],[Payment number]]&lt;&gt;"",EOMONTH(LoanStartDate,ROW(PaymentSchedule3[[#This Row],[Payment number]])-ROW(PaymentSchedule3[[#Headers],[Payment number]])-2)+DAY(LoanStartDate),"")</f>
        <v>48491</v>
      </c>
      <c r="D94" s="27">
        <f ca="1">IF(PaymentSchedule3[[#This Row],[Payment number]]&lt;&gt;"",IF(ROW()-ROW(PaymentSchedule3[[#Headers],[Beginning
balance]])=1,LoanAmount,INDEX(PaymentSchedule3[Ending
balance],ROW()-ROW(PaymentSchedule3[[#Headers],[Beginning
balance]])-1)),"")</f>
        <v>22492.348442258597</v>
      </c>
      <c r="E94" s="27">
        <f ca="1">IF(PaymentSchedule3[[#This Row],[Payment number]]&lt;&gt;"",ScheduledPayment,"")</f>
        <v>395.64206581805638</v>
      </c>
      <c r="F9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4" s="27">
        <f ca="1">IF(PaymentSchedule3[[#This Row],[Payment number]]&lt;&gt;"",PaymentSchedule3[[#This Row],[Total
payment]]-PaymentSchedule3[[#This Row],[Interest]],"")</f>
        <v>552.11138354566435</v>
      </c>
      <c r="I94" s="27">
        <f ca="1">IF(PaymentSchedule3[[#This Row],[Payment number]]&lt;&gt;"",PaymentSchedule3[[#This Row],[Beginning
balance]]*(InterestRate/PaymentsPerYear),"")</f>
        <v>93.530682272391999</v>
      </c>
      <c r="J94" s="27">
        <f ca="1">IF(PaymentSchedule3[[#This Row],[Payment number]]&lt;&gt;"",IF(PaymentSchedule3[[#This Row],[Scheduled payment]]+PaymentSchedule3[[#This Row],[Extra
payment]]&lt;=PaymentSchedule3[[#This Row],[Beginning
balance]],PaymentSchedule3[[#This Row],[Beginning
balance]]-PaymentSchedule3[[#This Row],[Principal]],0),"")</f>
        <v>21940.237058712934</v>
      </c>
      <c r="K94" s="27">
        <f ca="1">IF(PaymentSchedule3[[#This Row],[Payment number]]&lt;&gt;"",SUM(INDEX(PaymentSchedule3[Interest],1,1):PaymentSchedule3[[#This Row],[Interest]]),"")</f>
        <v>14237.244389975518</v>
      </c>
    </row>
    <row r="95" spans="2:11" ht="24" customHeight="1" x14ac:dyDescent="0.4">
      <c r="B95" s="25">
        <f ca="1">IF(LoanIsGood,IF(ROW()-ROW(PaymentSchedule3[[#Headers],[Payment number]])&gt;ScheduledNumberOfPayments,"",ROW()-ROW(PaymentSchedule3[[#Headers],[Payment number]])),"")</f>
        <v>82</v>
      </c>
      <c r="C95" s="26">
        <f ca="1">IF(PaymentSchedule3[[#This Row],[Payment number]]&lt;&gt;"",EOMONTH(LoanStartDate,ROW(PaymentSchedule3[[#This Row],[Payment number]])-ROW(PaymentSchedule3[[#Headers],[Payment number]])-2)+DAY(LoanStartDate),"")</f>
        <v>48522</v>
      </c>
      <c r="D95" s="27">
        <f ca="1">IF(PaymentSchedule3[[#This Row],[Payment number]]&lt;&gt;"",IF(ROW()-ROW(PaymentSchedule3[[#Headers],[Beginning
balance]])=1,LoanAmount,INDEX(PaymentSchedule3[Ending
balance],ROW()-ROW(PaymentSchedule3[[#Headers],[Beginning
balance]])-1)),"")</f>
        <v>21940.237058712934</v>
      </c>
      <c r="E95" s="27">
        <f ca="1">IF(PaymentSchedule3[[#This Row],[Payment number]]&lt;&gt;"",ScheduledPayment,"")</f>
        <v>395.64206581805638</v>
      </c>
      <c r="F9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5" s="27">
        <f ca="1">IF(PaymentSchedule3[[#This Row],[Payment number]]&lt;&gt;"",PaymentSchedule3[[#This Row],[Total
payment]]-PaymentSchedule3[[#This Row],[Interest]],"")</f>
        <v>554.40724671557507</v>
      </c>
      <c r="I95" s="27">
        <f ca="1">IF(PaymentSchedule3[[#This Row],[Payment number]]&lt;&gt;"",PaymentSchedule3[[#This Row],[Beginning
balance]]*(InterestRate/PaymentsPerYear),"")</f>
        <v>91.234819102481282</v>
      </c>
      <c r="J95" s="27">
        <f ca="1">IF(PaymentSchedule3[[#This Row],[Payment number]]&lt;&gt;"",IF(PaymentSchedule3[[#This Row],[Scheduled payment]]+PaymentSchedule3[[#This Row],[Extra
payment]]&lt;=PaymentSchedule3[[#This Row],[Beginning
balance]],PaymentSchedule3[[#This Row],[Beginning
balance]]-PaymentSchedule3[[#This Row],[Principal]],0),"")</f>
        <v>21385.829811997359</v>
      </c>
      <c r="K95" s="27">
        <f ca="1">IF(PaymentSchedule3[[#This Row],[Payment number]]&lt;&gt;"",SUM(INDEX(PaymentSchedule3[Interest],1,1):PaymentSchedule3[[#This Row],[Interest]]),"")</f>
        <v>14328.479209077999</v>
      </c>
    </row>
    <row r="96" spans="2:11" ht="24" customHeight="1" x14ac:dyDescent="0.4">
      <c r="B96" s="25">
        <f ca="1">IF(LoanIsGood,IF(ROW()-ROW(PaymentSchedule3[[#Headers],[Payment number]])&gt;ScheduledNumberOfPayments,"",ROW()-ROW(PaymentSchedule3[[#Headers],[Payment number]])),"")</f>
        <v>83</v>
      </c>
      <c r="C96" s="26">
        <f ca="1">IF(PaymentSchedule3[[#This Row],[Payment number]]&lt;&gt;"",EOMONTH(LoanStartDate,ROW(PaymentSchedule3[[#This Row],[Payment number]])-ROW(PaymentSchedule3[[#Headers],[Payment number]])-2)+DAY(LoanStartDate),"")</f>
        <v>48552</v>
      </c>
      <c r="D96" s="27">
        <f ca="1">IF(PaymentSchedule3[[#This Row],[Payment number]]&lt;&gt;"",IF(ROW()-ROW(PaymentSchedule3[[#Headers],[Beginning
balance]])=1,LoanAmount,INDEX(PaymentSchedule3[Ending
balance],ROW()-ROW(PaymentSchedule3[[#Headers],[Beginning
balance]])-1)),"")</f>
        <v>21385.829811997359</v>
      </c>
      <c r="E96" s="27">
        <f ca="1">IF(PaymentSchedule3[[#This Row],[Payment number]]&lt;&gt;"",ScheduledPayment,"")</f>
        <v>395.64206581805638</v>
      </c>
      <c r="F9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6" s="27">
        <f ca="1">IF(PaymentSchedule3[[#This Row],[Payment number]]&lt;&gt;"",PaymentSchedule3[[#This Row],[Total
payment]]-PaymentSchedule3[[#This Row],[Interest]],"")</f>
        <v>556.71265684983405</v>
      </c>
      <c r="I96" s="27">
        <f ca="1">IF(PaymentSchedule3[[#This Row],[Payment number]]&lt;&gt;"",PaymentSchedule3[[#This Row],[Beginning
balance]]*(InterestRate/PaymentsPerYear),"")</f>
        <v>88.929408968222347</v>
      </c>
      <c r="J96" s="27">
        <f ca="1">IF(PaymentSchedule3[[#This Row],[Payment number]]&lt;&gt;"",IF(PaymentSchedule3[[#This Row],[Scheduled payment]]+PaymentSchedule3[[#This Row],[Extra
payment]]&lt;=PaymentSchedule3[[#This Row],[Beginning
balance]],PaymentSchedule3[[#This Row],[Beginning
balance]]-PaymentSchedule3[[#This Row],[Principal]],0),"")</f>
        <v>20829.117155147524</v>
      </c>
      <c r="K96" s="27">
        <f ca="1">IF(PaymentSchedule3[[#This Row],[Payment number]]&lt;&gt;"",SUM(INDEX(PaymentSchedule3[Interest],1,1):PaymentSchedule3[[#This Row],[Interest]]),"")</f>
        <v>14417.408618046222</v>
      </c>
    </row>
    <row r="97" spans="2:11" ht="24" customHeight="1" x14ac:dyDescent="0.4">
      <c r="B97" s="25">
        <f ca="1">IF(LoanIsGood,IF(ROW()-ROW(PaymentSchedule3[[#Headers],[Payment number]])&gt;ScheduledNumberOfPayments,"",ROW()-ROW(PaymentSchedule3[[#Headers],[Payment number]])),"")</f>
        <v>84</v>
      </c>
      <c r="C97" s="26">
        <f ca="1">IF(PaymentSchedule3[[#This Row],[Payment number]]&lt;&gt;"",EOMONTH(LoanStartDate,ROW(PaymentSchedule3[[#This Row],[Payment number]])-ROW(PaymentSchedule3[[#Headers],[Payment number]])-2)+DAY(LoanStartDate),"")</f>
        <v>48583</v>
      </c>
      <c r="D97" s="27">
        <f ca="1">IF(PaymentSchedule3[[#This Row],[Payment number]]&lt;&gt;"",IF(ROW()-ROW(PaymentSchedule3[[#Headers],[Beginning
balance]])=1,LoanAmount,INDEX(PaymentSchedule3[Ending
balance],ROW()-ROW(PaymentSchedule3[[#Headers],[Beginning
balance]])-1)),"")</f>
        <v>20829.117155147524</v>
      </c>
      <c r="E97" s="27">
        <f ca="1">IF(PaymentSchedule3[[#This Row],[Payment number]]&lt;&gt;"",ScheduledPayment,"")</f>
        <v>395.64206581805638</v>
      </c>
      <c r="F9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7" s="27">
        <f ca="1">IF(PaymentSchedule3[[#This Row],[Payment number]]&lt;&gt;"",PaymentSchedule3[[#This Row],[Total
payment]]-PaymentSchedule3[[#This Row],[Interest]],"")</f>
        <v>559.02765364790127</v>
      </c>
      <c r="I97" s="27">
        <f ca="1">IF(PaymentSchedule3[[#This Row],[Payment number]]&lt;&gt;"",PaymentSchedule3[[#This Row],[Beginning
balance]]*(InterestRate/PaymentsPerYear),"")</f>
        <v>86.61441217015512</v>
      </c>
      <c r="J97" s="27">
        <f ca="1">IF(PaymentSchedule3[[#This Row],[Payment number]]&lt;&gt;"",IF(PaymentSchedule3[[#This Row],[Scheduled payment]]+PaymentSchedule3[[#This Row],[Extra
payment]]&lt;=PaymentSchedule3[[#This Row],[Beginning
balance]],PaymentSchedule3[[#This Row],[Beginning
balance]]-PaymentSchedule3[[#This Row],[Principal]],0),"")</f>
        <v>20270.089501499624</v>
      </c>
      <c r="K97" s="27">
        <f ca="1">IF(PaymentSchedule3[[#This Row],[Payment number]]&lt;&gt;"",SUM(INDEX(PaymentSchedule3[Interest],1,1):PaymentSchedule3[[#This Row],[Interest]]),"")</f>
        <v>14504.023030216376</v>
      </c>
    </row>
    <row r="98" spans="2:11" ht="24" customHeight="1" x14ac:dyDescent="0.4">
      <c r="B98" s="25">
        <f ca="1">IF(LoanIsGood,IF(ROW()-ROW(PaymentSchedule3[[#Headers],[Payment number]])&gt;ScheduledNumberOfPayments,"",ROW()-ROW(PaymentSchedule3[[#Headers],[Payment number]])),"")</f>
        <v>85</v>
      </c>
      <c r="C98" s="26">
        <f ca="1">IF(PaymentSchedule3[[#This Row],[Payment number]]&lt;&gt;"",EOMONTH(LoanStartDate,ROW(PaymentSchedule3[[#This Row],[Payment number]])-ROW(PaymentSchedule3[[#Headers],[Payment number]])-2)+DAY(LoanStartDate),"")</f>
        <v>48614</v>
      </c>
      <c r="D98" s="27">
        <f ca="1">IF(PaymentSchedule3[[#This Row],[Payment number]]&lt;&gt;"",IF(ROW()-ROW(PaymentSchedule3[[#Headers],[Beginning
balance]])=1,LoanAmount,INDEX(PaymentSchedule3[Ending
balance],ROW()-ROW(PaymentSchedule3[[#Headers],[Beginning
balance]])-1)),"")</f>
        <v>20270.089501499624</v>
      </c>
      <c r="E98" s="27">
        <f ca="1">IF(PaymentSchedule3[[#This Row],[Payment number]]&lt;&gt;"",ScheduledPayment,"")</f>
        <v>395.64206581805638</v>
      </c>
      <c r="F9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8" s="27">
        <f ca="1">IF(PaymentSchedule3[[#This Row],[Payment number]]&lt;&gt;"",PaymentSchedule3[[#This Row],[Total
payment]]-PaymentSchedule3[[#This Row],[Interest]],"")</f>
        <v>561.35227697432049</v>
      </c>
      <c r="I98" s="27">
        <f ca="1">IF(PaymentSchedule3[[#This Row],[Payment number]]&lt;&gt;"",PaymentSchedule3[[#This Row],[Beginning
balance]]*(InterestRate/PaymentsPerYear),"")</f>
        <v>84.289788843735934</v>
      </c>
      <c r="J98" s="27">
        <f ca="1">IF(PaymentSchedule3[[#This Row],[Payment number]]&lt;&gt;"",IF(PaymentSchedule3[[#This Row],[Scheduled payment]]+PaymentSchedule3[[#This Row],[Extra
payment]]&lt;=PaymentSchedule3[[#This Row],[Beginning
balance]],PaymentSchedule3[[#This Row],[Beginning
balance]]-PaymentSchedule3[[#This Row],[Principal]],0),"")</f>
        <v>19708.737224525303</v>
      </c>
      <c r="K98" s="27">
        <f ca="1">IF(PaymentSchedule3[[#This Row],[Payment number]]&lt;&gt;"",SUM(INDEX(PaymentSchedule3[Interest],1,1):PaymentSchedule3[[#This Row],[Interest]]),"")</f>
        <v>14588.312819060113</v>
      </c>
    </row>
    <row r="99" spans="2:11" ht="24" customHeight="1" x14ac:dyDescent="0.4">
      <c r="B99" s="25">
        <f ca="1">IF(LoanIsGood,IF(ROW()-ROW(PaymentSchedule3[[#Headers],[Payment number]])&gt;ScheduledNumberOfPayments,"",ROW()-ROW(PaymentSchedule3[[#Headers],[Payment number]])),"")</f>
        <v>86</v>
      </c>
      <c r="C99" s="26">
        <f ca="1">IF(PaymentSchedule3[[#This Row],[Payment number]]&lt;&gt;"",EOMONTH(LoanStartDate,ROW(PaymentSchedule3[[#This Row],[Payment number]])-ROW(PaymentSchedule3[[#Headers],[Payment number]])-2)+DAY(LoanStartDate),"")</f>
        <v>48642</v>
      </c>
      <c r="D99" s="27">
        <f ca="1">IF(PaymentSchedule3[[#This Row],[Payment number]]&lt;&gt;"",IF(ROW()-ROW(PaymentSchedule3[[#Headers],[Beginning
balance]])=1,LoanAmount,INDEX(PaymentSchedule3[Ending
balance],ROW()-ROW(PaymentSchedule3[[#Headers],[Beginning
balance]])-1)),"")</f>
        <v>19708.737224525303</v>
      </c>
      <c r="E99" s="27">
        <f ca="1">IF(PaymentSchedule3[[#This Row],[Payment number]]&lt;&gt;"",ScheduledPayment,"")</f>
        <v>395.64206581805638</v>
      </c>
      <c r="F9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9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99" s="27">
        <f ca="1">IF(PaymentSchedule3[[#This Row],[Payment number]]&lt;&gt;"",PaymentSchedule3[[#This Row],[Total
payment]]-PaymentSchedule3[[#This Row],[Interest]],"")</f>
        <v>563.68656685940527</v>
      </c>
      <c r="I99" s="27">
        <f ca="1">IF(PaymentSchedule3[[#This Row],[Payment number]]&lt;&gt;"",PaymentSchedule3[[#This Row],[Beginning
balance]]*(InterestRate/PaymentsPerYear),"")</f>
        <v>81.955498958651049</v>
      </c>
      <c r="J99" s="27">
        <f ca="1">IF(PaymentSchedule3[[#This Row],[Payment number]]&lt;&gt;"",IF(PaymentSchedule3[[#This Row],[Scheduled payment]]+PaymentSchedule3[[#This Row],[Extra
payment]]&lt;=PaymentSchedule3[[#This Row],[Beginning
balance]],PaymentSchedule3[[#This Row],[Beginning
balance]]-PaymentSchedule3[[#This Row],[Principal]],0),"")</f>
        <v>19145.050657665899</v>
      </c>
      <c r="K99" s="27">
        <f ca="1">IF(PaymentSchedule3[[#This Row],[Payment number]]&lt;&gt;"",SUM(INDEX(PaymentSchedule3[Interest],1,1):PaymentSchedule3[[#This Row],[Interest]]),"")</f>
        <v>14670.268318018763</v>
      </c>
    </row>
    <row r="100" spans="2:11" ht="24" customHeight="1" x14ac:dyDescent="0.4">
      <c r="B100" s="25">
        <f ca="1">IF(LoanIsGood,IF(ROW()-ROW(PaymentSchedule3[[#Headers],[Payment number]])&gt;ScheduledNumberOfPayments,"",ROW()-ROW(PaymentSchedule3[[#Headers],[Payment number]])),"")</f>
        <v>87</v>
      </c>
      <c r="C100" s="26">
        <f ca="1">IF(PaymentSchedule3[[#This Row],[Payment number]]&lt;&gt;"",EOMONTH(LoanStartDate,ROW(PaymentSchedule3[[#This Row],[Payment number]])-ROW(PaymentSchedule3[[#Headers],[Payment number]])-2)+DAY(LoanStartDate),"")</f>
        <v>48673</v>
      </c>
      <c r="D100" s="27">
        <f ca="1">IF(PaymentSchedule3[[#This Row],[Payment number]]&lt;&gt;"",IF(ROW()-ROW(PaymentSchedule3[[#Headers],[Beginning
balance]])=1,LoanAmount,INDEX(PaymentSchedule3[Ending
balance],ROW()-ROW(PaymentSchedule3[[#Headers],[Beginning
balance]])-1)),"")</f>
        <v>19145.050657665899</v>
      </c>
      <c r="E100" s="27">
        <f ca="1">IF(PaymentSchedule3[[#This Row],[Payment number]]&lt;&gt;"",ScheduledPayment,"")</f>
        <v>395.64206581805638</v>
      </c>
      <c r="F10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0" s="27">
        <f ca="1">IF(PaymentSchedule3[[#This Row],[Payment number]]&lt;&gt;"",PaymentSchedule3[[#This Row],[Total
payment]]-PaymentSchedule3[[#This Row],[Interest]],"")</f>
        <v>566.03056349992903</v>
      </c>
      <c r="I100" s="27">
        <f ca="1">IF(PaymentSchedule3[[#This Row],[Payment number]]&lt;&gt;"",PaymentSchedule3[[#This Row],[Beginning
balance]]*(InterestRate/PaymentsPerYear),"")</f>
        <v>79.611502318127364</v>
      </c>
      <c r="J100" s="27">
        <f ca="1">IF(PaymentSchedule3[[#This Row],[Payment number]]&lt;&gt;"",IF(PaymentSchedule3[[#This Row],[Scheduled payment]]+PaymentSchedule3[[#This Row],[Extra
payment]]&lt;=PaymentSchedule3[[#This Row],[Beginning
balance]],PaymentSchedule3[[#This Row],[Beginning
balance]]-PaymentSchedule3[[#This Row],[Principal]],0),"")</f>
        <v>18579.020094165971</v>
      </c>
      <c r="K100" s="27">
        <f ca="1">IF(PaymentSchedule3[[#This Row],[Payment number]]&lt;&gt;"",SUM(INDEX(PaymentSchedule3[Interest],1,1):PaymentSchedule3[[#This Row],[Interest]]),"")</f>
        <v>14749.879820336891</v>
      </c>
    </row>
    <row r="101" spans="2:11" ht="24" customHeight="1" x14ac:dyDescent="0.4">
      <c r="B101" s="25">
        <f ca="1">IF(LoanIsGood,IF(ROW()-ROW(PaymentSchedule3[[#Headers],[Payment number]])&gt;ScheduledNumberOfPayments,"",ROW()-ROW(PaymentSchedule3[[#Headers],[Payment number]])),"")</f>
        <v>88</v>
      </c>
      <c r="C101" s="26">
        <f ca="1">IF(PaymentSchedule3[[#This Row],[Payment number]]&lt;&gt;"",EOMONTH(LoanStartDate,ROW(PaymentSchedule3[[#This Row],[Payment number]])-ROW(PaymentSchedule3[[#Headers],[Payment number]])-2)+DAY(LoanStartDate),"")</f>
        <v>48703</v>
      </c>
      <c r="D101" s="27">
        <f ca="1">IF(PaymentSchedule3[[#This Row],[Payment number]]&lt;&gt;"",IF(ROW()-ROW(PaymentSchedule3[[#Headers],[Beginning
balance]])=1,LoanAmount,INDEX(PaymentSchedule3[Ending
balance],ROW()-ROW(PaymentSchedule3[[#Headers],[Beginning
balance]])-1)),"")</f>
        <v>18579.020094165971</v>
      </c>
      <c r="E101" s="27">
        <f ca="1">IF(PaymentSchedule3[[#This Row],[Payment number]]&lt;&gt;"",ScheduledPayment,"")</f>
        <v>395.64206581805638</v>
      </c>
      <c r="F10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1" s="27">
        <f ca="1">IF(PaymentSchedule3[[#This Row],[Payment number]]&lt;&gt;"",PaymentSchedule3[[#This Row],[Total
payment]]-PaymentSchedule3[[#This Row],[Interest]],"")</f>
        <v>568.38430725981618</v>
      </c>
      <c r="I101" s="27">
        <f ca="1">IF(PaymentSchedule3[[#This Row],[Payment number]]&lt;&gt;"",PaymentSchedule3[[#This Row],[Beginning
balance]]*(InterestRate/PaymentsPerYear),"")</f>
        <v>77.25775855824017</v>
      </c>
      <c r="J101" s="27">
        <f ca="1">IF(PaymentSchedule3[[#This Row],[Payment number]]&lt;&gt;"",IF(PaymentSchedule3[[#This Row],[Scheduled payment]]+PaymentSchedule3[[#This Row],[Extra
payment]]&lt;=PaymentSchedule3[[#This Row],[Beginning
balance]],PaymentSchedule3[[#This Row],[Beginning
balance]]-PaymentSchedule3[[#This Row],[Principal]],0),"")</f>
        <v>18010.635786906154</v>
      </c>
      <c r="K101" s="27">
        <f ca="1">IF(PaymentSchedule3[[#This Row],[Payment number]]&lt;&gt;"",SUM(INDEX(PaymentSchedule3[Interest],1,1):PaymentSchedule3[[#This Row],[Interest]]),"")</f>
        <v>14827.137578895132</v>
      </c>
    </row>
    <row r="102" spans="2:11" ht="24" customHeight="1" x14ac:dyDescent="0.4">
      <c r="B102" s="25">
        <f ca="1">IF(LoanIsGood,IF(ROW()-ROW(PaymentSchedule3[[#Headers],[Payment number]])&gt;ScheduledNumberOfPayments,"",ROW()-ROW(PaymentSchedule3[[#Headers],[Payment number]])),"")</f>
        <v>89</v>
      </c>
      <c r="C102" s="26">
        <f ca="1">IF(PaymentSchedule3[[#This Row],[Payment number]]&lt;&gt;"",EOMONTH(LoanStartDate,ROW(PaymentSchedule3[[#This Row],[Payment number]])-ROW(PaymentSchedule3[[#Headers],[Payment number]])-2)+DAY(LoanStartDate),"")</f>
        <v>48734</v>
      </c>
      <c r="D102" s="27">
        <f ca="1">IF(PaymentSchedule3[[#This Row],[Payment number]]&lt;&gt;"",IF(ROW()-ROW(PaymentSchedule3[[#Headers],[Beginning
balance]])=1,LoanAmount,INDEX(PaymentSchedule3[Ending
balance],ROW()-ROW(PaymentSchedule3[[#Headers],[Beginning
balance]])-1)),"")</f>
        <v>18010.635786906154</v>
      </c>
      <c r="E102" s="27">
        <f ca="1">IF(PaymentSchedule3[[#This Row],[Payment number]]&lt;&gt;"",ScheduledPayment,"")</f>
        <v>395.64206581805638</v>
      </c>
      <c r="F10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2" s="27">
        <f ca="1">IF(PaymentSchedule3[[#This Row],[Payment number]]&lt;&gt;"",PaymentSchedule3[[#This Row],[Total
payment]]-PaymentSchedule3[[#This Row],[Interest]],"")</f>
        <v>570.74783867083829</v>
      </c>
      <c r="I102" s="27">
        <f ca="1">IF(PaymentSchedule3[[#This Row],[Payment number]]&lt;&gt;"",PaymentSchedule3[[#This Row],[Beginning
balance]]*(InterestRate/PaymentsPerYear),"")</f>
        <v>74.894227147218089</v>
      </c>
      <c r="J102" s="27">
        <f ca="1">IF(PaymentSchedule3[[#This Row],[Payment number]]&lt;&gt;"",IF(PaymentSchedule3[[#This Row],[Scheduled payment]]+PaymentSchedule3[[#This Row],[Extra
payment]]&lt;=PaymentSchedule3[[#This Row],[Beginning
balance]],PaymentSchedule3[[#This Row],[Beginning
balance]]-PaymentSchedule3[[#This Row],[Principal]],0),"")</f>
        <v>17439.887948235315</v>
      </c>
      <c r="K102" s="27">
        <f ca="1">IF(PaymentSchedule3[[#This Row],[Payment number]]&lt;&gt;"",SUM(INDEX(PaymentSchedule3[Interest],1,1):PaymentSchedule3[[#This Row],[Interest]]),"")</f>
        <v>14902.031806042351</v>
      </c>
    </row>
    <row r="103" spans="2:11" ht="24" customHeight="1" x14ac:dyDescent="0.4">
      <c r="B103" s="25">
        <f ca="1">IF(LoanIsGood,IF(ROW()-ROW(PaymentSchedule3[[#Headers],[Payment number]])&gt;ScheduledNumberOfPayments,"",ROW()-ROW(PaymentSchedule3[[#Headers],[Payment number]])),"")</f>
        <v>90</v>
      </c>
      <c r="C103" s="26">
        <f ca="1">IF(PaymentSchedule3[[#This Row],[Payment number]]&lt;&gt;"",EOMONTH(LoanStartDate,ROW(PaymentSchedule3[[#This Row],[Payment number]])-ROW(PaymentSchedule3[[#Headers],[Payment number]])-2)+DAY(LoanStartDate),"")</f>
        <v>48764</v>
      </c>
      <c r="D103" s="27">
        <f ca="1">IF(PaymentSchedule3[[#This Row],[Payment number]]&lt;&gt;"",IF(ROW()-ROW(PaymentSchedule3[[#Headers],[Beginning
balance]])=1,LoanAmount,INDEX(PaymentSchedule3[Ending
balance],ROW()-ROW(PaymentSchedule3[[#Headers],[Beginning
balance]])-1)),"")</f>
        <v>17439.887948235315</v>
      </c>
      <c r="E103" s="27">
        <f ca="1">IF(PaymentSchedule3[[#This Row],[Payment number]]&lt;&gt;"",ScheduledPayment,"")</f>
        <v>395.64206581805638</v>
      </c>
      <c r="F10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3" s="27">
        <f ca="1">IF(PaymentSchedule3[[#This Row],[Payment number]]&lt;&gt;"",PaymentSchedule3[[#This Row],[Total
payment]]-PaymentSchedule3[[#This Row],[Interest]],"")</f>
        <v>573.12119843331118</v>
      </c>
      <c r="I103" s="27">
        <f ca="1">IF(PaymentSchedule3[[#This Row],[Payment number]]&lt;&gt;"",PaymentSchedule3[[#This Row],[Beginning
balance]]*(InterestRate/PaymentsPerYear),"")</f>
        <v>72.520867384745188</v>
      </c>
      <c r="J103" s="27">
        <f ca="1">IF(PaymentSchedule3[[#This Row],[Payment number]]&lt;&gt;"",IF(PaymentSchedule3[[#This Row],[Scheduled payment]]+PaymentSchedule3[[#This Row],[Extra
payment]]&lt;=PaymentSchedule3[[#This Row],[Beginning
balance]],PaymentSchedule3[[#This Row],[Beginning
balance]]-PaymentSchedule3[[#This Row],[Principal]],0),"")</f>
        <v>16866.766749802006</v>
      </c>
      <c r="K103" s="27">
        <f ca="1">IF(PaymentSchedule3[[#This Row],[Payment number]]&lt;&gt;"",SUM(INDEX(PaymentSchedule3[Interest],1,1):PaymentSchedule3[[#This Row],[Interest]]),"")</f>
        <v>14974.552673427095</v>
      </c>
    </row>
    <row r="104" spans="2:11" ht="24" customHeight="1" x14ac:dyDescent="0.4">
      <c r="B104" s="25">
        <f ca="1">IF(LoanIsGood,IF(ROW()-ROW(PaymentSchedule3[[#Headers],[Payment number]])&gt;ScheduledNumberOfPayments,"",ROW()-ROW(PaymentSchedule3[[#Headers],[Payment number]])),"")</f>
        <v>91</v>
      </c>
      <c r="C104" s="26">
        <f ca="1">IF(PaymentSchedule3[[#This Row],[Payment number]]&lt;&gt;"",EOMONTH(LoanStartDate,ROW(PaymentSchedule3[[#This Row],[Payment number]])-ROW(PaymentSchedule3[[#Headers],[Payment number]])-2)+DAY(LoanStartDate),"")</f>
        <v>48795</v>
      </c>
      <c r="D104" s="27">
        <f ca="1">IF(PaymentSchedule3[[#This Row],[Payment number]]&lt;&gt;"",IF(ROW()-ROW(PaymentSchedule3[[#Headers],[Beginning
balance]])=1,LoanAmount,INDEX(PaymentSchedule3[Ending
balance],ROW()-ROW(PaymentSchedule3[[#Headers],[Beginning
balance]])-1)),"")</f>
        <v>16866.766749802006</v>
      </c>
      <c r="E104" s="27">
        <f ca="1">IF(PaymentSchedule3[[#This Row],[Payment number]]&lt;&gt;"",ScheduledPayment,"")</f>
        <v>395.64206581805638</v>
      </c>
      <c r="F10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4" s="27">
        <f ca="1">IF(PaymentSchedule3[[#This Row],[Payment number]]&lt;&gt;"",PaymentSchedule3[[#This Row],[Total
payment]]-PaymentSchedule3[[#This Row],[Interest]],"")</f>
        <v>575.50442741679637</v>
      </c>
      <c r="I104" s="27">
        <f ca="1">IF(PaymentSchedule3[[#This Row],[Payment number]]&lt;&gt;"",PaymentSchedule3[[#This Row],[Beginning
balance]]*(InterestRate/PaymentsPerYear),"")</f>
        <v>70.137638401260006</v>
      </c>
      <c r="J104" s="27">
        <f ca="1">IF(PaymentSchedule3[[#This Row],[Payment number]]&lt;&gt;"",IF(PaymentSchedule3[[#This Row],[Scheduled payment]]+PaymentSchedule3[[#This Row],[Extra
payment]]&lt;=PaymentSchedule3[[#This Row],[Beginning
balance]],PaymentSchedule3[[#This Row],[Beginning
balance]]-PaymentSchedule3[[#This Row],[Principal]],0),"")</f>
        <v>16291.26232238521</v>
      </c>
      <c r="K104" s="27">
        <f ca="1">IF(PaymentSchedule3[[#This Row],[Payment number]]&lt;&gt;"",SUM(INDEX(PaymentSchedule3[Interest],1,1):PaymentSchedule3[[#This Row],[Interest]]),"")</f>
        <v>15044.690311828355</v>
      </c>
    </row>
    <row r="105" spans="2:11" ht="24" customHeight="1" x14ac:dyDescent="0.4">
      <c r="B105" s="25">
        <f ca="1">IF(LoanIsGood,IF(ROW()-ROW(PaymentSchedule3[[#Headers],[Payment number]])&gt;ScheduledNumberOfPayments,"",ROW()-ROW(PaymentSchedule3[[#Headers],[Payment number]])),"")</f>
        <v>92</v>
      </c>
      <c r="C105" s="26">
        <f ca="1">IF(PaymentSchedule3[[#This Row],[Payment number]]&lt;&gt;"",EOMONTH(LoanStartDate,ROW(PaymentSchedule3[[#This Row],[Payment number]])-ROW(PaymentSchedule3[[#Headers],[Payment number]])-2)+DAY(LoanStartDate),"")</f>
        <v>48826</v>
      </c>
      <c r="D105" s="27">
        <f ca="1">IF(PaymentSchedule3[[#This Row],[Payment number]]&lt;&gt;"",IF(ROW()-ROW(PaymentSchedule3[[#Headers],[Beginning
balance]])=1,LoanAmount,INDEX(PaymentSchedule3[Ending
balance],ROW()-ROW(PaymentSchedule3[[#Headers],[Beginning
balance]])-1)),"")</f>
        <v>16291.26232238521</v>
      </c>
      <c r="E105" s="27">
        <f ca="1">IF(PaymentSchedule3[[#This Row],[Payment number]]&lt;&gt;"",ScheduledPayment,"")</f>
        <v>395.64206581805638</v>
      </c>
      <c r="F10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5" s="27">
        <f ca="1">IF(PaymentSchedule3[[#This Row],[Payment number]]&lt;&gt;"",PaymentSchedule3[[#This Row],[Total
payment]]-PaymentSchedule3[[#This Row],[Interest]],"")</f>
        <v>577.89756666080461</v>
      </c>
      <c r="I105" s="27">
        <f ca="1">IF(PaymentSchedule3[[#This Row],[Payment number]]&lt;&gt;"",PaymentSchedule3[[#This Row],[Beginning
balance]]*(InterestRate/PaymentsPerYear),"")</f>
        <v>67.744499157251823</v>
      </c>
      <c r="J105" s="27">
        <f ca="1">IF(PaymentSchedule3[[#This Row],[Payment number]]&lt;&gt;"",IF(PaymentSchedule3[[#This Row],[Scheduled payment]]+PaymentSchedule3[[#This Row],[Extra
payment]]&lt;=PaymentSchedule3[[#This Row],[Beginning
balance]],PaymentSchedule3[[#This Row],[Beginning
balance]]-PaymentSchedule3[[#This Row],[Principal]],0),"")</f>
        <v>15713.364755724406</v>
      </c>
      <c r="K105" s="27">
        <f ca="1">IF(PaymentSchedule3[[#This Row],[Payment number]]&lt;&gt;"",SUM(INDEX(PaymentSchedule3[Interest],1,1):PaymentSchedule3[[#This Row],[Interest]]),"")</f>
        <v>15112.434810985607</v>
      </c>
    </row>
    <row r="106" spans="2:11" ht="24" customHeight="1" x14ac:dyDescent="0.4">
      <c r="B106" s="25">
        <f ca="1">IF(LoanIsGood,IF(ROW()-ROW(PaymentSchedule3[[#Headers],[Payment number]])&gt;ScheduledNumberOfPayments,"",ROW()-ROW(PaymentSchedule3[[#Headers],[Payment number]])),"")</f>
        <v>93</v>
      </c>
      <c r="C106" s="26">
        <f ca="1">IF(PaymentSchedule3[[#This Row],[Payment number]]&lt;&gt;"",EOMONTH(LoanStartDate,ROW(PaymentSchedule3[[#This Row],[Payment number]])-ROW(PaymentSchedule3[[#Headers],[Payment number]])-2)+DAY(LoanStartDate),"")</f>
        <v>48856</v>
      </c>
      <c r="D106" s="27">
        <f ca="1">IF(PaymentSchedule3[[#This Row],[Payment number]]&lt;&gt;"",IF(ROW()-ROW(PaymentSchedule3[[#Headers],[Beginning
balance]])=1,LoanAmount,INDEX(PaymentSchedule3[Ending
balance],ROW()-ROW(PaymentSchedule3[[#Headers],[Beginning
balance]])-1)),"")</f>
        <v>15713.364755724406</v>
      </c>
      <c r="E106" s="27">
        <f ca="1">IF(PaymentSchedule3[[#This Row],[Payment number]]&lt;&gt;"",ScheduledPayment,"")</f>
        <v>395.64206581805638</v>
      </c>
      <c r="F10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6" s="27">
        <f ca="1">IF(PaymentSchedule3[[#This Row],[Payment number]]&lt;&gt;"",PaymentSchedule3[[#This Row],[Total
payment]]-PaymentSchedule3[[#This Row],[Interest]],"")</f>
        <v>580.3006573755024</v>
      </c>
      <c r="I106" s="27">
        <f ca="1">IF(PaymentSchedule3[[#This Row],[Payment number]]&lt;&gt;"",PaymentSchedule3[[#This Row],[Beginning
balance]]*(InterestRate/PaymentsPerYear),"")</f>
        <v>65.341408442553984</v>
      </c>
      <c r="J106" s="27">
        <f ca="1">IF(PaymentSchedule3[[#This Row],[Payment number]]&lt;&gt;"",IF(PaymentSchedule3[[#This Row],[Scheduled payment]]+PaymentSchedule3[[#This Row],[Extra
payment]]&lt;=PaymentSchedule3[[#This Row],[Beginning
balance]],PaymentSchedule3[[#This Row],[Beginning
balance]]-PaymentSchedule3[[#This Row],[Principal]],0),"")</f>
        <v>15133.064098348903</v>
      </c>
      <c r="K106" s="27">
        <f ca="1">IF(PaymentSchedule3[[#This Row],[Payment number]]&lt;&gt;"",SUM(INDEX(PaymentSchedule3[Interest],1,1):PaymentSchedule3[[#This Row],[Interest]]),"")</f>
        <v>15177.77621942816</v>
      </c>
    </row>
    <row r="107" spans="2:11" ht="24" customHeight="1" x14ac:dyDescent="0.4">
      <c r="B107" s="25">
        <f ca="1">IF(LoanIsGood,IF(ROW()-ROW(PaymentSchedule3[[#Headers],[Payment number]])&gt;ScheduledNumberOfPayments,"",ROW()-ROW(PaymentSchedule3[[#Headers],[Payment number]])),"")</f>
        <v>94</v>
      </c>
      <c r="C107" s="26">
        <f ca="1">IF(PaymentSchedule3[[#This Row],[Payment number]]&lt;&gt;"",EOMONTH(LoanStartDate,ROW(PaymentSchedule3[[#This Row],[Payment number]])-ROW(PaymentSchedule3[[#Headers],[Payment number]])-2)+DAY(LoanStartDate),"")</f>
        <v>48887</v>
      </c>
      <c r="D107" s="27">
        <f ca="1">IF(PaymentSchedule3[[#This Row],[Payment number]]&lt;&gt;"",IF(ROW()-ROW(PaymentSchedule3[[#Headers],[Beginning
balance]])=1,LoanAmount,INDEX(PaymentSchedule3[Ending
balance],ROW()-ROW(PaymentSchedule3[[#Headers],[Beginning
balance]])-1)),"")</f>
        <v>15133.064098348903</v>
      </c>
      <c r="E107" s="27">
        <f ca="1">IF(PaymentSchedule3[[#This Row],[Payment number]]&lt;&gt;"",ScheduledPayment,"")</f>
        <v>395.64206581805638</v>
      </c>
      <c r="F10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7" s="27">
        <f ca="1">IF(PaymentSchedule3[[#This Row],[Payment number]]&lt;&gt;"",PaymentSchedule3[[#This Row],[Total
payment]]-PaymentSchedule3[[#This Row],[Interest]],"")</f>
        <v>582.71374094242219</v>
      </c>
      <c r="I107" s="27">
        <f ca="1">IF(PaymentSchedule3[[#This Row],[Payment number]]&lt;&gt;"",PaymentSchedule3[[#This Row],[Beginning
balance]]*(InterestRate/PaymentsPerYear),"")</f>
        <v>62.928324875634189</v>
      </c>
      <c r="J107" s="27">
        <f ca="1">IF(PaymentSchedule3[[#This Row],[Payment number]]&lt;&gt;"",IF(PaymentSchedule3[[#This Row],[Scheduled payment]]+PaymentSchedule3[[#This Row],[Extra
payment]]&lt;=PaymentSchedule3[[#This Row],[Beginning
balance]],PaymentSchedule3[[#This Row],[Beginning
balance]]-PaymentSchedule3[[#This Row],[Principal]],0),"")</f>
        <v>14550.350357406482</v>
      </c>
      <c r="K107" s="27">
        <f ca="1">IF(PaymentSchedule3[[#This Row],[Payment number]]&lt;&gt;"",SUM(INDEX(PaymentSchedule3[Interest],1,1):PaymentSchedule3[[#This Row],[Interest]]),"")</f>
        <v>15240.704544303795</v>
      </c>
    </row>
    <row r="108" spans="2:11" ht="24" customHeight="1" x14ac:dyDescent="0.4">
      <c r="B108" s="25">
        <f ca="1">IF(LoanIsGood,IF(ROW()-ROW(PaymentSchedule3[[#Headers],[Payment number]])&gt;ScheduledNumberOfPayments,"",ROW()-ROW(PaymentSchedule3[[#Headers],[Payment number]])),"")</f>
        <v>95</v>
      </c>
      <c r="C108" s="26">
        <f ca="1">IF(PaymentSchedule3[[#This Row],[Payment number]]&lt;&gt;"",EOMONTH(LoanStartDate,ROW(PaymentSchedule3[[#This Row],[Payment number]])-ROW(PaymentSchedule3[[#Headers],[Payment number]])-2)+DAY(LoanStartDate),"")</f>
        <v>48917</v>
      </c>
      <c r="D108" s="27">
        <f ca="1">IF(PaymentSchedule3[[#This Row],[Payment number]]&lt;&gt;"",IF(ROW()-ROW(PaymentSchedule3[[#Headers],[Beginning
balance]])=1,LoanAmount,INDEX(PaymentSchedule3[Ending
balance],ROW()-ROW(PaymentSchedule3[[#Headers],[Beginning
balance]])-1)),"")</f>
        <v>14550.350357406482</v>
      </c>
      <c r="E108" s="27">
        <f ca="1">IF(PaymentSchedule3[[#This Row],[Payment number]]&lt;&gt;"",ScheduledPayment,"")</f>
        <v>395.64206581805638</v>
      </c>
      <c r="F10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8" s="27">
        <f ca="1">IF(PaymentSchedule3[[#This Row],[Payment number]]&lt;&gt;"",PaymentSchedule3[[#This Row],[Total
payment]]-PaymentSchedule3[[#This Row],[Interest]],"")</f>
        <v>585.13685891517446</v>
      </c>
      <c r="I108" s="27">
        <f ca="1">IF(PaymentSchedule3[[#This Row],[Payment number]]&lt;&gt;"",PaymentSchedule3[[#This Row],[Beginning
balance]]*(InterestRate/PaymentsPerYear),"")</f>
        <v>60.505206902881952</v>
      </c>
      <c r="J108" s="27">
        <f ca="1">IF(PaymentSchedule3[[#This Row],[Payment number]]&lt;&gt;"",IF(PaymentSchedule3[[#This Row],[Scheduled payment]]+PaymentSchedule3[[#This Row],[Extra
payment]]&lt;=PaymentSchedule3[[#This Row],[Beginning
balance]],PaymentSchedule3[[#This Row],[Beginning
balance]]-PaymentSchedule3[[#This Row],[Principal]],0),"")</f>
        <v>13965.213498491306</v>
      </c>
      <c r="K108" s="27">
        <f ca="1">IF(PaymentSchedule3[[#This Row],[Payment number]]&lt;&gt;"",SUM(INDEX(PaymentSchedule3[Interest],1,1):PaymentSchedule3[[#This Row],[Interest]]),"")</f>
        <v>15301.209751206678</v>
      </c>
    </row>
    <row r="109" spans="2:11" ht="24" customHeight="1" x14ac:dyDescent="0.4">
      <c r="B109" s="25">
        <f ca="1">IF(LoanIsGood,IF(ROW()-ROW(PaymentSchedule3[[#Headers],[Payment number]])&gt;ScheduledNumberOfPayments,"",ROW()-ROW(PaymentSchedule3[[#Headers],[Payment number]])),"")</f>
        <v>96</v>
      </c>
      <c r="C109" s="26">
        <f ca="1">IF(PaymentSchedule3[[#This Row],[Payment number]]&lt;&gt;"",EOMONTH(LoanStartDate,ROW(PaymentSchedule3[[#This Row],[Payment number]])-ROW(PaymentSchedule3[[#Headers],[Payment number]])-2)+DAY(LoanStartDate),"")</f>
        <v>48948</v>
      </c>
      <c r="D109" s="27">
        <f ca="1">IF(PaymentSchedule3[[#This Row],[Payment number]]&lt;&gt;"",IF(ROW()-ROW(PaymentSchedule3[[#Headers],[Beginning
balance]])=1,LoanAmount,INDEX(PaymentSchedule3[Ending
balance],ROW()-ROW(PaymentSchedule3[[#Headers],[Beginning
balance]])-1)),"")</f>
        <v>13965.213498491306</v>
      </c>
      <c r="E109" s="27">
        <f ca="1">IF(PaymentSchedule3[[#This Row],[Payment number]]&lt;&gt;"",ScheduledPayment,"")</f>
        <v>395.64206581805638</v>
      </c>
      <c r="F10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0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09" s="27">
        <f ca="1">IF(PaymentSchedule3[[#This Row],[Payment number]]&lt;&gt;"",PaymentSchedule3[[#This Row],[Total
payment]]-PaymentSchedule3[[#This Row],[Interest]],"")</f>
        <v>587.57005302016341</v>
      </c>
      <c r="I109" s="27">
        <f ca="1">IF(PaymentSchedule3[[#This Row],[Payment number]]&lt;&gt;"",PaymentSchedule3[[#This Row],[Beginning
balance]]*(InterestRate/PaymentsPerYear),"")</f>
        <v>58.072012797893017</v>
      </c>
      <c r="J109" s="27">
        <f ca="1">IF(PaymentSchedule3[[#This Row],[Payment number]]&lt;&gt;"",IF(PaymentSchedule3[[#This Row],[Scheduled payment]]+PaymentSchedule3[[#This Row],[Extra
payment]]&lt;=PaymentSchedule3[[#This Row],[Beginning
balance]],PaymentSchedule3[[#This Row],[Beginning
balance]]-PaymentSchedule3[[#This Row],[Principal]],0),"")</f>
        <v>13377.643445471143</v>
      </c>
      <c r="K109" s="27">
        <f ca="1">IF(PaymentSchedule3[[#This Row],[Payment number]]&lt;&gt;"",SUM(INDEX(PaymentSchedule3[Interest],1,1):PaymentSchedule3[[#This Row],[Interest]]),"")</f>
        <v>15359.281764004571</v>
      </c>
    </row>
    <row r="110" spans="2:11" ht="24" customHeight="1" x14ac:dyDescent="0.4">
      <c r="B110" s="25">
        <f ca="1">IF(LoanIsGood,IF(ROW()-ROW(PaymentSchedule3[[#Headers],[Payment number]])&gt;ScheduledNumberOfPayments,"",ROW()-ROW(PaymentSchedule3[[#Headers],[Payment number]])),"")</f>
        <v>97</v>
      </c>
      <c r="C110" s="26">
        <f ca="1">IF(PaymentSchedule3[[#This Row],[Payment number]]&lt;&gt;"",EOMONTH(LoanStartDate,ROW(PaymentSchedule3[[#This Row],[Payment number]])-ROW(PaymentSchedule3[[#Headers],[Payment number]])-2)+DAY(LoanStartDate),"")</f>
        <v>48979</v>
      </c>
      <c r="D110" s="27">
        <f ca="1">IF(PaymentSchedule3[[#This Row],[Payment number]]&lt;&gt;"",IF(ROW()-ROW(PaymentSchedule3[[#Headers],[Beginning
balance]])=1,LoanAmount,INDEX(PaymentSchedule3[Ending
balance],ROW()-ROW(PaymentSchedule3[[#Headers],[Beginning
balance]])-1)),"")</f>
        <v>13377.643445471143</v>
      </c>
      <c r="E110" s="27">
        <f ca="1">IF(PaymentSchedule3[[#This Row],[Payment number]]&lt;&gt;"",ScheduledPayment,"")</f>
        <v>395.64206581805638</v>
      </c>
      <c r="F11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0" s="27">
        <f ca="1">IF(PaymentSchedule3[[#This Row],[Payment number]]&lt;&gt;"",PaymentSchedule3[[#This Row],[Total
payment]]-PaymentSchedule3[[#This Row],[Interest]],"")</f>
        <v>590.01336515730554</v>
      </c>
      <c r="I110" s="27">
        <f ca="1">IF(PaymentSchedule3[[#This Row],[Payment number]]&lt;&gt;"",PaymentSchedule3[[#This Row],[Beginning
balance]]*(InterestRate/PaymentsPerYear),"")</f>
        <v>55.628700660750837</v>
      </c>
      <c r="J110" s="27">
        <f ca="1">IF(PaymentSchedule3[[#This Row],[Payment number]]&lt;&gt;"",IF(PaymentSchedule3[[#This Row],[Scheduled payment]]+PaymentSchedule3[[#This Row],[Extra
payment]]&lt;=PaymentSchedule3[[#This Row],[Beginning
balance]],PaymentSchedule3[[#This Row],[Beginning
balance]]-PaymentSchedule3[[#This Row],[Principal]],0),"")</f>
        <v>12787.630080313838</v>
      </c>
      <c r="K110" s="27">
        <f ca="1">IF(PaymentSchedule3[[#This Row],[Payment number]]&lt;&gt;"",SUM(INDEX(PaymentSchedule3[Interest],1,1):PaymentSchedule3[[#This Row],[Interest]]),"")</f>
        <v>15414.910464665321</v>
      </c>
    </row>
    <row r="111" spans="2:11" ht="24" customHeight="1" x14ac:dyDescent="0.4">
      <c r="B111" s="25">
        <f ca="1">IF(LoanIsGood,IF(ROW()-ROW(PaymentSchedule3[[#Headers],[Payment number]])&gt;ScheduledNumberOfPayments,"",ROW()-ROW(PaymentSchedule3[[#Headers],[Payment number]])),"")</f>
        <v>98</v>
      </c>
      <c r="C111" s="26">
        <f ca="1">IF(PaymentSchedule3[[#This Row],[Payment number]]&lt;&gt;"",EOMONTH(LoanStartDate,ROW(PaymentSchedule3[[#This Row],[Payment number]])-ROW(PaymentSchedule3[[#Headers],[Payment number]])-2)+DAY(LoanStartDate),"")</f>
        <v>49007</v>
      </c>
      <c r="D111" s="27">
        <f ca="1">IF(PaymentSchedule3[[#This Row],[Payment number]]&lt;&gt;"",IF(ROW()-ROW(PaymentSchedule3[[#Headers],[Beginning
balance]])=1,LoanAmount,INDEX(PaymentSchedule3[Ending
balance],ROW()-ROW(PaymentSchedule3[[#Headers],[Beginning
balance]])-1)),"")</f>
        <v>12787.630080313838</v>
      </c>
      <c r="E111" s="27">
        <f ca="1">IF(PaymentSchedule3[[#This Row],[Payment number]]&lt;&gt;"",ScheduledPayment,"")</f>
        <v>395.64206581805638</v>
      </c>
      <c r="F11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1" s="27">
        <f ca="1">IF(PaymentSchedule3[[#This Row],[Payment number]]&lt;&gt;"",PaymentSchedule3[[#This Row],[Total
payment]]-PaymentSchedule3[[#This Row],[Interest]],"")</f>
        <v>592.46683740075139</v>
      </c>
      <c r="I111" s="27">
        <f ca="1">IF(PaymentSchedule3[[#This Row],[Payment number]]&lt;&gt;"",PaymentSchedule3[[#This Row],[Beginning
balance]]*(InterestRate/PaymentsPerYear),"")</f>
        <v>53.175228417305043</v>
      </c>
      <c r="J111" s="27">
        <f ca="1">IF(PaymentSchedule3[[#This Row],[Payment number]]&lt;&gt;"",IF(PaymentSchedule3[[#This Row],[Scheduled payment]]+PaymentSchedule3[[#This Row],[Extra
payment]]&lt;=PaymentSchedule3[[#This Row],[Beginning
balance]],PaymentSchedule3[[#This Row],[Beginning
balance]]-PaymentSchedule3[[#This Row],[Principal]],0),"")</f>
        <v>12195.163242913088</v>
      </c>
      <c r="K111" s="27">
        <f ca="1">IF(PaymentSchedule3[[#This Row],[Payment number]]&lt;&gt;"",SUM(INDEX(PaymentSchedule3[Interest],1,1):PaymentSchedule3[[#This Row],[Interest]]),"")</f>
        <v>15468.085693082627</v>
      </c>
    </row>
    <row r="112" spans="2:11" ht="24" customHeight="1" x14ac:dyDescent="0.4">
      <c r="B112" s="25">
        <f ca="1">IF(LoanIsGood,IF(ROW()-ROW(PaymentSchedule3[[#Headers],[Payment number]])&gt;ScheduledNumberOfPayments,"",ROW()-ROW(PaymentSchedule3[[#Headers],[Payment number]])),"")</f>
        <v>99</v>
      </c>
      <c r="C112" s="26">
        <f ca="1">IF(PaymentSchedule3[[#This Row],[Payment number]]&lt;&gt;"",EOMONTH(LoanStartDate,ROW(PaymentSchedule3[[#This Row],[Payment number]])-ROW(PaymentSchedule3[[#Headers],[Payment number]])-2)+DAY(LoanStartDate),"")</f>
        <v>49038</v>
      </c>
      <c r="D112" s="27">
        <f ca="1">IF(PaymentSchedule3[[#This Row],[Payment number]]&lt;&gt;"",IF(ROW()-ROW(PaymentSchedule3[[#Headers],[Beginning
balance]])=1,LoanAmount,INDEX(PaymentSchedule3[Ending
balance],ROW()-ROW(PaymentSchedule3[[#Headers],[Beginning
balance]])-1)),"")</f>
        <v>12195.163242913088</v>
      </c>
      <c r="E112" s="27">
        <f ca="1">IF(PaymentSchedule3[[#This Row],[Payment number]]&lt;&gt;"",ScheduledPayment,"")</f>
        <v>395.64206581805638</v>
      </c>
      <c r="F11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2" s="27">
        <f ca="1">IF(PaymentSchedule3[[#This Row],[Payment number]]&lt;&gt;"",PaymentSchedule3[[#This Row],[Total
payment]]-PaymentSchedule3[[#This Row],[Interest]],"")</f>
        <v>594.93051199960951</v>
      </c>
      <c r="I112" s="27">
        <f ca="1">IF(PaymentSchedule3[[#This Row],[Payment number]]&lt;&gt;"",PaymentSchedule3[[#This Row],[Beginning
balance]]*(InterestRate/PaymentsPerYear),"")</f>
        <v>50.711553818446923</v>
      </c>
      <c r="J112" s="27">
        <f ca="1">IF(PaymentSchedule3[[#This Row],[Payment number]]&lt;&gt;"",IF(PaymentSchedule3[[#This Row],[Scheduled payment]]+PaymentSchedule3[[#This Row],[Extra
payment]]&lt;=PaymentSchedule3[[#This Row],[Beginning
balance]],PaymentSchedule3[[#This Row],[Beginning
balance]]-PaymentSchedule3[[#This Row],[Principal]],0),"")</f>
        <v>11600.232730913478</v>
      </c>
      <c r="K112" s="27">
        <f ca="1">IF(PaymentSchedule3[[#This Row],[Payment number]]&lt;&gt;"",SUM(INDEX(PaymentSchedule3[Interest],1,1):PaymentSchedule3[[#This Row],[Interest]]),"")</f>
        <v>15518.797246901073</v>
      </c>
    </row>
    <row r="113" spans="2:11" ht="24" customHeight="1" x14ac:dyDescent="0.4">
      <c r="B113" s="25">
        <f ca="1">IF(LoanIsGood,IF(ROW()-ROW(PaymentSchedule3[[#Headers],[Payment number]])&gt;ScheduledNumberOfPayments,"",ROW()-ROW(PaymentSchedule3[[#Headers],[Payment number]])),"")</f>
        <v>100</v>
      </c>
      <c r="C113" s="26">
        <f ca="1">IF(PaymentSchedule3[[#This Row],[Payment number]]&lt;&gt;"",EOMONTH(LoanStartDate,ROW(PaymentSchedule3[[#This Row],[Payment number]])-ROW(PaymentSchedule3[[#Headers],[Payment number]])-2)+DAY(LoanStartDate),"")</f>
        <v>49068</v>
      </c>
      <c r="D113" s="27">
        <f ca="1">IF(PaymentSchedule3[[#This Row],[Payment number]]&lt;&gt;"",IF(ROW()-ROW(PaymentSchedule3[[#Headers],[Beginning
balance]])=1,LoanAmount,INDEX(PaymentSchedule3[Ending
balance],ROW()-ROW(PaymentSchedule3[[#Headers],[Beginning
balance]])-1)),"")</f>
        <v>11600.232730913478</v>
      </c>
      <c r="E113" s="27">
        <f ca="1">IF(PaymentSchedule3[[#This Row],[Payment number]]&lt;&gt;"",ScheduledPayment,"")</f>
        <v>395.64206581805638</v>
      </c>
      <c r="F11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3" s="27">
        <f ca="1">IF(PaymentSchedule3[[#This Row],[Payment number]]&lt;&gt;"",PaymentSchedule3[[#This Row],[Total
payment]]-PaymentSchedule3[[#This Row],[Interest]],"")</f>
        <v>597.40443137867453</v>
      </c>
      <c r="I113" s="27">
        <f ca="1">IF(PaymentSchedule3[[#This Row],[Payment number]]&lt;&gt;"",PaymentSchedule3[[#This Row],[Beginning
balance]]*(InterestRate/PaymentsPerYear),"")</f>
        <v>48.237634439381878</v>
      </c>
      <c r="J113" s="27">
        <f ca="1">IF(PaymentSchedule3[[#This Row],[Payment number]]&lt;&gt;"",IF(PaymentSchedule3[[#This Row],[Scheduled payment]]+PaymentSchedule3[[#This Row],[Extra
payment]]&lt;=PaymentSchedule3[[#This Row],[Beginning
balance]],PaymentSchedule3[[#This Row],[Beginning
balance]]-PaymentSchedule3[[#This Row],[Principal]],0),"")</f>
        <v>11002.828299534804</v>
      </c>
      <c r="K113" s="27">
        <f ca="1">IF(PaymentSchedule3[[#This Row],[Payment number]]&lt;&gt;"",SUM(INDEX(PaymentSchedule3[Interest],1,1):PaymentSchedule3[[#This Row],[Interest]]),"")</f>
        <v>15567.034881340454</v>
      </c>
    </row>
    <row r="114" spans="2:11" ht="24" customHeight="1" x14ac:dyDescent="0.4">
      <c r="B114" s="25">
        <f ca="1">IF(LoanIsGood,IF(ROW()-ROW(PaymentSchedule3[[#Headers],[Payment number]])&gt;ScheduledNumberOfPayments,"",ROW()-ROW(PaymentSchedule3[[#Headers],[Payment number]])),"")</f>
        <v>101</v>
      </c>
      <c r="C114" s="26">
        <f ca="1">IF(PaymentSchedule3[[#This Row],[Payment number]]&lt;&gt;"",EOMONTH(LoanStartDate,ROW(PaymentSchedule3[[#This Row],[Payment number]])-ROW(PaymentSchedule3[[#Headers],[Payment number]])-2)+DAY(LoanStartDate),"")</f>
        <v>49099</v>
      </c>
      <c r="D114" s="27">
        <f ca="1">IF(PaymentSchedule3[[#This Row],[Payment number]]&lt;&gt;"",IF(ROW()-ROW(PaymentSchedule3[[#Headers],[Beginning
balance]])=1,LoanAmount,INDEX(PaymentSchedule3[Ending
balance],ROW()-ROW(PaymentSchedule3[[#Headers],[Beginning
balance]])-1)),"")</f>
        <v>11002.828299534804</v>
      </c>
      <c r="E114" s="27">
        <f ca="1">IF(PaymentSchedule3[[#This Row],[Payment number]]&lt;&gt;"",ScheduledPayment,"")</f>
        <v>395.64206581805638</v>
      </c>
      <c r="F11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4" s="27">
        <f ca="1">IF(PaymentSchedule3[[#This Row],[Payment number]]&lt;&gt;"",PaymentSchedule3[[#This Row],[Total
payment]]-PaymentSchedule3[[#This Row],[Interest]],"")</f>
        <v>599.88863813915748</v>
      </c>
      <c r="I114" s="27">
        <f ca="1">IF(PaymentSchedule3[[#This Row],[Payment number]]&lt;&gt;"",PaymentSchedule3[[#This Row],[Beginning
balance]]*(InterestRate/PaymentsPerYear),"")</f>
        <v>45.753427678898895</v>
      </c>
      <c r="J114" s="27">
        <f ca="1">IF(PaymentSchedule3[[#This Row],[Payment number]]&lt;&gt;"",IF(PaymentSchedule3[[#This Row],[Scheduled payment]]+PaymentSchedule3[[#This Row],[Extra
payment]]&lt;=PaymentSchedule3[[#This Row],[Beginning
balance]],PaymentSchedule3[[#This Row],[Beginning
balance]]-PaymentSchedule3[[#This Row],[Principal]],0),"")</f>
        <v>10402.939661395647</v>
      </c>
      <c r="K114" s="27">
        <f ca="1">IF(PaymentSchedule3[[#This Row],[Payment number]]&lt;&gt;"",SUM(INDEX(PaymentSchedule3[Interest],1,1):PaymentSchedule3[[#This Row],[Interest]]),"")</f>
        <v>15612.788309019354</v>
      </c>
    </row>
    <row r="115" spans="2:11" ht="24" customHeight="1" x14ac:dyDescent="0.4">
      <c r="B115" s="25">
        <f ca="1">IF(LoanIsGood,IF(ROW()-ROW(PaymentSchedule3[[#Headers],[Payment number]])&gt;ScheduledNumberOfPayments,"",ROW()-ROW(PaymentSchedule3[[#Headers],[Payment number]])),"")</f>
        <v>102</v>
      </c>
      <c r="C115" s="26">
        <f ca="1">IF(PaymentSchedule3[[#This Row],[Payment number]]&lt;&gt;"",EOMONTH(LoanStartDate,ROW(PaymentSchedule3[[#This Row],[Payment number]])-ROW(PaymentSchedule3[[#Headers],[Payment number]])-2)+DAY(LoanStartDate),"")</f>
        <v>49129</v>
      </c>
      <c r="D115" s="27">
        <f ca="1">IF(PaymentSchedule3[[#This Row],[Payment number]]&lt;&gt;"",IF(ROW()-ROW(PaymentSchedule3[[#Headers],[Beginning
balance]])=1,LoanAmount,INDEX(PaymentSchedule3[Ending
balance],ROW()-ROW(PaymentSchedule3[[#Headers],[Beginning
balance]])-1)),"")</f>
        <v>10402.939661395647</v>
      </c>
      <c r="E115" s="27">
        <f ca="1">IF(PaymentSchedule3[[#This Row],[Payment number]]&lt;&gt;"",ScheduledPayment,"")</f>
        <v>395.64206581805638</v>
      </c>
      <c r="F11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5" s="27">
        <f ca="1">IF(PaymentSchedule3[[#This Row],[Payment number]]&lt;&gt;"",PaymentSchedule3[[#This Row],[Total
payment]]-PaymentSchedule3[[#This Row],[Interest]],"")</f>
        <v>602.3831750594195</v>
      </c>
      <c r="I115" s="27">
        <f ca="1">IF(PaymentSchedule3[[#This Row],[Payment number]]&lt;&gt;"",PaymentSchedule3[[#This Row],[Beginning
balance]]*(InterestRate/PaymentsPerYear),"")</f>
        <v>43.258890758636902</v>
      </c>
      <c r="J115" s="27">
        <f ca="1">IF(PaymentSchedule3[[#This Row],[Payment number]]&lt;&gt;"",IF(PaymentSchedule3[[#This Row],[Scheduled payment]]+PaymentSchedule3[[#This Row],[Extra
payment]]&lt;=PaymentSchedule3[[#This Row],[Beginning
balance]],PaymentSchedule3[[#This Row],[Beginning
balance]]-PaymentSchedule3[[#This Row],[Principal]],0),"")</f>
        <v>9800.556486336227</v>
      </c>
      <c r="K115" s="27">
        <f ca="1">IF(PaymentSchedule3[[#This Row],[Payment number]]&lt;&gt;"",SUM(INDEX(PaymentSchedule3[Interest],1,1):PaymentSchedule3[[#This Row],[Interest]]),"")</f>
        <v>15656.047199777991</v>
      </c>
    </row>
    <row r="116" spans="2:11" ht="24" customHeight="1" x14ac:dyDescent="0.4">
      <c r="B116" s="25">
        <f ca="1">IF(LoanIsGood,IF(ROW()-ROW(PaymentSchedule3[[#Headers],[Payment number]])&gt;ScheduledNumberOfPayments,"",ROW()-ROW(PaymentSchedule3[[#Headers],[Payment number]])),"")</f>
        <v>103</v>
      </c>
      <c r="C116" s="26">
        <f ca="1">IF(PaymentSchedule3[[#This Row],[Payment number]]&lt;&gt;"",EOMONTH(LoanStartDate,ROW(PaymentSchedule3[[#This Row],[Payment number]])-ROW(PaymentSchedule3[[#Headers],[Payment number]])-2)+DAY(LoanStartDate),"")</f>
        <v>49160</v>
      </c>
      <c r="D116" s="27">
        <f ca="1">IF(PaymentSchedule3[[#This Row],[Payment number]]&lt;&gt;"",IF(ROW()-ROW(PaymentSchedule3[[#Headers],[Beginning
balance]])=1,LoanAmount,INDEX(PaymentSchedule3[Ending
balance],ROW()-ROW(PaymentSchedule3[[#Headers],[Beginning
balance]])-1)),"")</f>
        <v>9800.556486336227</v>
      </c>
      <c r="E116" s="27">
        <f ca="1">IF(PaymentSchedule3[[#This Row],[Payment number]]&lt;&gt;"",ScheduledPayment,"")</f>
        <v>395.64206581805638</v>
      </c>
      <c r="F11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6" s="27">
        <f ca="1">IF(PaymentSchedule3[[#This Row],[Payment number]]&lt;&gt;"",PaymentSchedule3[[#This Row],[Total
payment]]-PaymentSchedule3[[#This Row],[Interest]],"")</f>
        <v>604.88808509570822</v>
      </c>
      <c r="I116" s="27">
        <f ca="1">IF(PaymentSchedule3[[#This Row],[Payment number]]&lt;&gt;"",PaymentSchedule3[[#This Row],[Beginning
balance]]*(InterestRate/PaymentsPerYear),"")</f>
        <v>40.753980722348146</v>
      </c>
      <c r="J116" s="27">
        <f ca="1">IF(PaymentSchedule3[[#This Row],[Payment number]]&lt;&gt;"",IF(PaymentSchedule3[[#This Row],[Scheduled payment]]+PaymentSchedule3[[#This Row],[Extra
payment]]&lt;=PaymentSchedule3[[#This Row],[Beginning
balance]],PaymentSchedule3[[#This Row],[Beginning
balance]]-PaymentSchedule3[[#This Row],[Principal]],0),"")</f>
        <v>9195.6684012405185</v>
      </c>
      <c r="K116" s="27">
        <f ca="1">IF(PaymentSchedule3[[#This Row],[Payment number]]&lt;&gt;"",SUM(INDEX(PaymentSchedule3[Interest],1,1):PaymentSchedule3[[#This Row],[Interest]]),"")</f>
        <v>15696.801180500339</v>
      </c>
    </row>
    <row r="117" spans="2:11" ht="24" customHeight="1" x14ac:dyDescent="0.4">
      <c r="B117" s="25">
        <f ca="1">IF(LoanIsGood,IF(ROW()-ROW(PaymentSchedule3[[#Headers],[Payment number]])&gt;ScheduledNumberOfPayments,"",ROW()-ROW(PaymentSchedule3[[#Headers],[Payment number]])),"")</f>
        <v>104</v>
      </c>
      <c r="C117" s="26">
        <f ca="1">IF(PaymentSchedule3[[#This Row],[Payment number]]&lt;&gt;"",EOMONTH(LoanStartDate,ROW(PaymentSchedule3[[#This Row],[Payment number]])-ROW(PaymentSchedule3[[#Headers],[Payment number]])-2)+DAY(LoanStartDate),"")</f>
        <v>49191</v>
      </c>
      <c r="D117" s="27">
        <f ca="1">IF(PaymentSchedule3[[#This Row],[Payment number]]&lt;&gt;"",IF(ROW()-ROW(PaymentSchedule3[[#Headers],[Beginning
balance]])=1,LoanAmount,INDEX(PaymentSchedule3[Ending
balance],ROW()-ROW(PaymentSchedule3[[#Headers],[Beginning
balance]])-1)),"")</f>
        <v>9195.6684012405185</v>
      </c>
      <c r="E117" s="27">
        <f ca="1">IF(PaymentSchedule3[[#This Row],[Payment number]]&lt;&gt;"",ScheduledPayment,"")</f>
        <v>395.64206581805638</v>
      </c>
      <c r="F11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7" s="27">
        <f ca="1">IF(PaymentSchedule3[[#This Row],[Payment number]]&lt;&gt;"",PaymentSchedule3[[#This Row],[Total
payment]]-PaymentSchedule3[[#This Row],[Interest]],"")</f>
        <v>607.40341138289784</v>
      </c>
      <c r="I117" s="27">
        <f ca="1">IF(PaymentSchedule3[[#This Row],[Payment number]]&lt;&gt;"",PaymentSchedule3[[#This Row],[Beginning
balance]]*(InterestRate/PaymentsPerYear),"")</f>
        <v>38.238654435158487</v>
      </c>
      <c r="J117" s="27">
        <f ca="1">IF(PaymentSchedule3[[#This Row],[Payment number]]&lt;&gt;"",IF(PaymentSchedule3[[#This Row],[Scheduled payment]]+PaymentSchedule3[[#This Row],[Extra
payment]]&lt;=PaymentSchedule3[[#This Row],[Beginning
balance]],PaymentSchedule3[[#This Row],[Beginning
balance]]-PaymentSchedule3[[#This Row],[Principal]],0),"")</f>
        <v>8588.2649898576201</v>
      </c>
      <c r="K117" s="27">
        <f ca="1">IF(PaymentSchedule3[[#This Row],[Payment number]]&lt;&gt;"",SUM(INDEX(PaymentSchedule3[Interest],1,1):PaymentSchedule3[[#This Row],[Interest]]),"")</f>
        <v>15735.039834935498</v>
      </c>
    </row>
    <row r="118" spans="2:11" ht="24" customHeight="1" x14ac:dyDescent="0.4">
      <c r="B118" s="25">
        <f ca="1">IF(LoanIsGood,IF(ROW()-ROW(PaymentSchedule3[[#Headers],[Payment number]])&gt;ScheduledNumberOfPayments,"",ROW()-ROW(PaymentSchedule3[[#Headers],[Payment number]])),"")</f>
        <v>105</v>
      </c>
      <c r="C118" s="26">
        <f ca="1">IF(PaymentSchedule3[[#This Row],[Payment number]]&lt;&gt;"",EOMONTH(LoanStartDate,ROW(PaymentSchedule3[[#This Row],[Payment number]])-ROW(PaymentSchedule3[[#Headers],[Payment number]])-2)+DAY(LoanStartDate),"")</f>
        <v>49221</v>
      </c>
      <c r="D118" s="27">
        <f ca="1">IF(PaymentSchedule3[[#This Row],[Payment number]]&lt;&gt;"",IF(ROW()-ROW(PaymentSchedule3[[#Headers],[Beginning
balance]])=1,LoanAmount,INDEX(PaymentSchedule3[Ending
balance],ROW()-ROW(PaymentSchedule3[[#Headers],[Beginning
balance]])-1)),"")</f>
        <v>8588.2649898576201</v>
      </c>
      <c r="E118" s="27">
        <f ca="1">IF(PaymentSchedule3[[#This Row],[Payment number]]&lt;&gt;"",ScheduledPayment,"")</f>
        <v>395.64206581805638</v>
      </c>
      <c r="F11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8" s="27">
        <f ca="1">IF(PaymentSchedule3[[#This Row],[Payment number]]&lt;&gt;"",PaymentSchedule3[[#This Row],[Total
payment]]-PaymentSchedule3[[#This Row],[Interest]],"")</f>
        <v>609.92919723523175</v>
      </c>
      <c r="I118" s="27">
        <f ca="1">IF(PaymentSchedule3[[#This Row],[Payment number]]&lt;&gt;"",PaymentSchedule3[[#This Row],[Beginning
balance]]*(InterestRate/PaymentsPerYear),"")</f>
        <v>35.712868582824605</v>
      </c>
      <c r="J118" s="27">
        <f ca="1">IF(PaymentSchedule3[[#This Row],[Payment number]]&lt;&gt;"",IF(PaymentSchedule3[[#This Row],[Scheduled payment]]+PaymentSchedule3[[#This Row],[Extra
payment]]&lt;=PaymentSchedule3[[#This Row],[Beginning
balance]],PaymentSchedule3[[#This Row],[Beginning
balance]]-PaymentSchedule3[[#This Row],[Principal]],0),"")</f>
        <v>7978.335792622388</v>
      </c>
      <c r="K118" s="27">
        <f ca="1">IF(PaymentSchedule3[[#This Row],[Payment number]]&lt;&gt;"",SUM(INDEX(PaymentSchedule3[Interest],1,1):PaymentSchedule3[[#This Row],[Interest]]),"")</f>
        <v>15770.752703518323</v>
      </c>
    </row>
    <row r="119" spans="2:11" ht="24" customHeight="1" x14ac:dyDescent="0.4">
      <c r="B119" s="25">
        <f ca="1">IF(LoanIsGood,IF(ROW()-ROW(PaymentSchedule3[[#Headers],[Payment number]])&gt;ScheduledNumberOfPayments,"",ROW()-ROW(PaymentSchedule3[[#Headers],[Payment number]])),"")</f>
        <v>106</v>
      </c>
      <c r="C119" s="26">
        <f ca="1">IF(PaymentSchedule3[[#This Row],[Payment number]]&lt;&gt;"",EOMONTH(LoanStartDate,ROW(PaymentSchedule3[[#This Row],[Payment number]])-ROW(PaymentSchedule3[[#Headers],[Payment number]])-2)+DAY(LoanStartDate),"")</f>
        <v>49252</v>
      </c>
      <c r="D119" s="27">
        <f ca="1">IF(PaymentSchedule3[[#This Row],[Payment number]]&lt;&gt;"",IF(ROW()-ROW(PaymentSchedule3[[#Headers],[Beginning
balance]])=1,LoanAmount,INDEX(PaymentSchedule3[Ending
balance],ROW()-ROW(PaymentSchedule3[[#Headers],[Beginning
balance]])-1)),"")</f>
        <v>7978.335792622388</v>
      </c>
      <c r="E119" s="27">
        <f ca="1">IF(PaymentSchedule3[[#This Row],[Payment number]]&lt;&gt;"",ScheduledPayment,"")</f>
        <v>395.64206581805638</v>
      </c>
      <c r="F11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1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19" s="27">
        <f ca="1">IF(PaymentSchedule3[[#This Row],[Payment number]]&lt;&gt;"",PaymentSchedule3[[#This Row],[Total
payment]]-PaymentSchedule3[[#This Row],[Interest]],"")</f>
        <v>612.4654861470683</v>
      </c>
      <c r="I119" s="27">
        <f ca="1">IF(PaymentSchedule3[[#This Row],[Payment number]]&lt;&gt;"",PaymentSchedule3[[#This Row],[Beginning
balance]]*(InterestRate/PaymentsPerYear),"")</f>
        <v>33.176579670988097</v>
      </c>
      <c r="J119" s="27">
        <f ca="1">IF(PaymentSchedule3[[#This Row],[Payment number]]&lt;&gt;"",IF(PaymentSchedule3[[#This Row],[Scheduled payment]]+PaymentSchedule3[[#This Row],[Extra
payment]]&lt;=PaymentSchedule3[[#This Row],[Beginning
balance]],PaymentSchedule3[[#This Row],[Beginning
balance]]-PaymentSchedule3[[#This Row],[Principal]],0),"")</f>
        <v>7365.8703064753199</v>
      </c>
      <c r="K119" s="27">
        <f ca="1">IF(PaymentSchedule3[[#This Row],[Payment number]]&lt;&gt;"",SUM(INDEX(PaymentSchedule3[Interest],1,1):PaymentSchedule3[[#This Row],[Interest]]),"")</f>
        <v>15803.929283189311</v>
      </c>
    </row>
    <row r="120" spans="2:11" ht="24" customHeight="1" x14ac:dyDescent="0.4">
      <c r="B120" s="25">
        <f ca="1">IF(LoanIsGood,IF(ROW()-ROW(PaymentSchedule3[[#Headers],[Payment number]])&gt;ScheduledNumberOfPayments,"",ROW()-ROW(PaymentSchedule3[[#Headers],[Payment number]])),"")</f>
        <v>107</v>
      </c>
      <c r="C120" s="26">
        <f ca="1">IF(PaymentSchedule3[[#This Row],[Payment number]]&lt;&gt;"",EOMONTH(LoanStartDate,ROW(PaymentSchedule3[[#This Row],[Payment number]])-ROW(PaymentSchedule3[[#Headers],[Payment number]])-2)+DAY(LoanStartDate),"")</f>
        <v>49282</v>
      </c>
      <c r="D120" s="27">
        <f ca="1">IF(PaymentSchedule3[[#This Row],[Payment number]]&lt;&gt;"",IF(ROW()-ROW(PaymentSchedule3[[#Headers],[Beginning
balance]])=1,LoanAmount,INDEX(PaymentSchedule3[Ending
balance],ROW()-ROW(PaymentSchedule3[[#Headers],[Beginning
balance]])-1)),"")</f>
        <v>7365.8703064753199</v>
      </c>
      <c r="E120" s="27">
        <f ca="1">IF(PaymentSchedule3[[#This Row],[Payment number]]&lt;&gt;"",ScheduledPayment,"")</f>
        <v>395.64206581805638</v>
      </c>
      <c r="F12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0" s="27">
        <f ca="1">IF(PaymentSchedule3[[#This Row],[Payment number]]&lt;&gt;"",PaymentSchedule3[[#This Row],[Total
payment]]-PaymentSchedule3[[#This Row],[Interest]],"")</f>
        <v>615.01232179362989</v>
      </c>
      <c r="I120" s="27">
        <f ca="1">IF(PaymentSchedule3[[#This Row],[Payment number]]&lt;&gt;"",PaymentSchedule3[[#This Row],[Beginning
balance]]*(InterestRate/PaymentsPerYear),"")</f>
        <v>30.62974402442654</v>
      </c>
      <c r="J120" s="27">
        <f ca="1">IF(PaymentSchedule3[[#This Row],[Payment number]]&lt;&gt;"",IF(PaymentSchedule3[[#This Row],[Scheduled payment]]+PaymentSchedule3[[#This Row],[Extra
payment]]&lt;=PaymentSchedule3[[#This Row],[Beginning
balance]],PaymentSchedule3[[#This Row],[Beginning
balance]]-PaymentSchedule3[[#This Row],[Principal]],0),"")</f>
        <v>6750.8579846816901</v>
      </c>
      <c r="K120" s="27">
        <f ca="1">IF(PaymentSchedule3[[#This Row],[Payment number]]&lt;&gt;"",SUM(INDEX(PaymentSchedule3[Interest],1,1):PaymentSchedule3[[#This Row],[Interest]]),"")</f>
        <v>15834.559027213738</v>
      </c>
    </row>
    <row r="121" spans="2:11" ht="24" customHeight="1" x14ac:dyDescent="0.4">
      <c r="B121" s="25">
        <f ca="1">IF(LoanIsGood,IF(ROW()-ROW(PaymentSchedule3[[#Headers],[Payment number]])&gt;ScheduledNumberOfPayments,"",ROW()-ROW(PaymentSchedule3[[#Headers],[Payment number]])),"")</f>
        <v>108</v>
      </c>
      <c r="C121" s="26">
        <f ca="1">IF(PaymentSchedule3[[#This Row],[Payment number]]&lt;&gt;"",EOMONTH(LoanStartDate,ROW(PaymentSchedule3[[#This Row],[Payment number]])-ROW(PaymentSchedule3[[#Headers],[Payment number]])-2)+DAY(LoanStartDate),"")</f>
        <v>49313</v>
      </c>
      <c r="D121" s="27">
        <f ca="1">IF(PaymentSchedule3[[#This Row],[Payment number]]&lt;&gt;"",IF(ROW()-ROW(PaymentSchedule3[[#Headers],[Beginning
balance]])=1,LoanAmount,INDEX(PaymentSchedule3[Ending
balance],ROW()-ROW(PaymentSchedule3[[#Headers],[Beginning
balance]])-1)),"")</f>
        <v>6750.8579846816901</v>
      </c>
      <c r="E121" s="27">
        <f ca="1">IF(PaymentSchedule3[[#This Row],[Payment number]]&lt;&gt;"",ScheduledPayment,"")</f>
        <v>395.64206581805638</v>
      </c>
      <c r="F12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1" s="27">
        <f ca="1">IF(PaymentSchedule3[[#This Row],[Payment number]]&lt;&gt;"",PaymentSchedule3[[#This Row],[Total
payment]]-PaymentSchedule3[[#This Row],[Interest]],"")</f>
        <v>617.56974803175501</v>
      </c>
      <c r="I121" s="27">
        <f ca="1">IF(PaymentSchedule3[[#This Row],[Payment number]]&lt;&gt;"",PaymentSchedule3[[#This Row],[Beginning
balance]]*(InterestRate/PaymentsPerYear),"")</f>
        <v>28.072317786301362</v>
      </c>
      <c r="J121" s="27">
        <f ca="1">IF(PaymentSchedule3[[#This Row],[Payment number]]&lt;&gt;"",IF(PaymentSchedule3[[#This Row],[Scheduled payment]]+PaymentSchedule3[[#This Row],[Extra
payment]]&lt;=PaymentSchedule3[[#This Row],[Beginning
balance]],PaymentSchedule3[[#This Row],[Beginning
balance]]-PaymentSchedule3[[#This Row],[Principal]],0),"")</f>
        <v>6133.2882366499352</v>
      </c>
      <c r="K121" s="27">
        <f ca="1">IF(PaymentSchedule3[[#This Row],[Payment number]]&lt;&gt;"",SUM(INDEX(PaymentSchedule3[Interest],1,1):PaymentSchedule3[[#This Row],[Interest]]),"")</f>
        <v>15862.63134500004</v>
      </c>
    </row>
    <row r="122" spans="2:11" ht="24" customHeight="1" x14ac:dyDescent="0.4">
      <c r="B122" s="25">
        <f ca="1">IF(LoanIsGood,IF(ROW()-ROW(PaymentSchedule3[[#Headers],[Payment number]])&gt;ScheduledNumberOfPayments,"",ROW()-ROW(PaymentSchedule3[[#Headers],[Payment number]])),"")</f>
        <v>109</v>
      </c>
      <c r="C122" s="26">
        <f ca="1">IF(PaymentSchedule3[[#This Row],[Payment number]]&lt;&gt;"",EOMONTH(LoanStartDate,ROW(PaymentSchedule3[[#This Row],[Payment number]])-ROW(PaymentSchedule3[[#Headers],[Payment number]])-2)+DAY(LoanStartDate),"")</f>
        <v>49344</v>
      </c>
      <c r="D122" s="27">
        <f ca="1">IF(PaymentSchedule3[[#This Row],[Payment number]]&lt;&gt;"",IF(ROW()-ROW(PaymentSchedule3[[#Headers],[Beginning
balance]])=1,LoanAmount,INDEX(PaymentSchedule3[Ending
balance],ROW()-ROW(PaymentSchedule3[[#Headers],[Beginning
balance]])-1)),"")</f>
        <v>6133.2882366499352</v>
      </c>
      <c r="E122" s="27">
        <f ca="1">IF(PaymentSchedule3[[#This Row],[Payment number]]&lt;&gt;"",ScheduledPayment,"")</f>
        <v>395.64206581805638</v>
      </c>
      <c r="F12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2" s="27">
        <f ca="1">IF(PaymentSchedule3[[#This Row],[Payment number]]&lt;&gt;"",PaymentSchedule3[[#This Row],[Total
payment]]-PaymentSchedule3[[#This Row],[Interest]],"")</f>
        <v>620.13780890065368</v>
      </c>
      <c r="I122" s="27">
        <f ca="1">IF(PaymentSchedule3[[#This Row],[Payment number]]&lt;&gt;"",PaymentSchedule3[[#This Row],[Beginning
balance]]*(InterestRate/PaymentsPerYear),"")</f>
        <v>25.504256917402646</v>
      </c>
      <c r="J122" s="27">
        <f ca="1">IF(PaymentSchedule3[[#This Row],[Payment number]]&lt;&gt;"",IF(PaymentSchedule3[[#This Row],[Scheduled payment]]+PaymentSchedule3[[#This Row],[Extra
payment]]&lt;=PaymentSchedule3[[#This Row],[Beginning
balance]],PaymentSchedule3[[#This Row],[Beginning
balance]]-PaymentSchedule3[[#This Row],[Principal]],0),"")</f>
        <v>5513.1504277492813</v>
      </c>
      <c r="K122" s="27">
        <f ca="1">IF(PaymentSchedule3[[#This Row],[Payment number]]&lt;&gt;"",SUM(INDEX(PaymentSchedule3[Interest],1,1):PaymentSchedule3[[#This Row],[Interest]]),"")</f>
        <v>15888.135601917442</v>
      </c>
    </row>
    <row r="123" spans="2:11" ht="24" customHeight="1" x14ac:dyDescent="0.4">
      <c r="B123" s="25">
        <f ca="1">IF(LoanIsGood,IF(ROW()-ROW(PaymentSchedule3[[#Headers],[Payment number]])&gt;ScheduledNumberOfPayments,"",ROW()-ROW(PaymentSchedule3[[#Headers],[Payment number]])),"")</f>
        <v>110</v>
      </c>
      <c r="C123" s="26">
        <f ca="1">IF(PaymentSchedule3[[#This Row],[Payment number]]&lt;&gt;"",EOMONTH(LoanStartDate,ROW(PaymentSchedule3[[#This Row],[Payment number]])-ROW(PaymentSchedule3[[#Headers],[Payment number]])-2)+DAY(LoanStartDate),"")</f>
        <v>49372</v>
      </c>
      <c r="D123" s="27">
        <f ca="1">IF(PaymentSchedule3[[#This Row],[Payment number]]&lt;&gt;"",IF(ROW()-ROW(PaymentSchedule3[[#Headers],[Beginning
balance]])=1,LoanAmount,INDEX(PaymentSchedule3[Ending
balance],ROW()-ROW(PaymentSchedule3[[#Headers],[Beginning
balance]])-1)),"")</f>
        <v>5513.1504277492813</v>
      </c>
      <c r="E123" s="27">
        <f ca="1">IF(PaymentSchedule3[[#This Row],[Payment number]]&lt;&gt;"",ScheduledPayment,"")</f>
        <v>395.64206581805638</v>
      </c>
      <c r="F12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3" s="27">
        <f ca="1">IF(PaymentSchedule3[[#This Row],[Payment number]]&lt;&gt;"",PaymentSchedule3[[#This Row],[Total
payment]]-PaymentSchedule3[[#This Row],[Interest]],"")</f>
        <v>622.71654862266564</v>
      </c>
      <c r="I123" s="27">
        <f ca="1">IF(PaymentSchedule3[[#This Row],[Payment number]]&lt;&gt;"",PaymentSchedule3[[#This Row],[Beginning
balance]]*(InterestRate/PaymentsPerYear),"")</f>
        <v>22.925517195390761</v>
      </c>
      <c r="J123" s="27">
        <f ca="1">IF(PaymentSchedule3[[#This Row],[Payment number]]&lt;&gt;"",IF(PaymentSchedule3[[#This Row],[Scheduled payment]]+PaymentSchedule3[[#This Row],[Extra
payment]]&lt;=PaymentSchedule3[[#This Row],[Beginning
balance]],PaymentSchedule3[[#This Row],[Beginning
balance]]-PaymentSchedule3[[#This Row],[Principal]],0),"")</f>
        <v>4890.4338791266155</v>
      </c>
      <c r="K123" s="27">
        <f ca="1">IF(PaymentSchedule3[[#This Row],[Payment number]]&lt;&gt;"",SUM(INDEX(PaymentSchedule3[Interest],1,1):PaymentSchedule3[[#This Row],[Interest]]),"")</f>
        <v>15911.061119112832</v>
      </c>
    </row>
    <row r="124" spans="2:11" ht="24" customHeight="1" x14ac:dyDescent="0.4">
      <c r="B124" s="25">
        <f ca="1">IF(LoanIsGood,IF(ROW()-ROW(PaymentSchedule3[[#Headers],[Payment number]])&gt;ScheduledNumberOfPayments,"",ROW()-ROW(PaymentSchedule3[[#Headers],[Payment number]])),"")</f>
        <v>111</v>
      </c>
      <c r="C124" s="26">
        <f ca="1">IF(PaymentSchedule3[[#This Row],[Payment number]]&lt;&gt;"",EOMONTH(LoanStartDate,ROW(PaymentSchedule3[[#This Row],[Payment number]])-ROW(PaymentSchedule3[[#Headers],[Payment number]])-2)+DAY(LoanStartDate),"")</f>
        <v>49403</v>
      </c>
      <c r="D124" s="27">
        <f ca="1">IF(PaymentSchedule3[[#This Row],[Payment number]]&lt;&gt;"",IF(ROW()-ROW(PaymentSchedule3[[#Headers],[Beginning
balance]])=1,LoanAmount,INDEX(PaymentSchedule3[Ending
balance],ROW()-ROW(PaymentSchedule3[[#Headers],[Beginning
balance]])-1)),"")</f>
        <v>4890.4338791266155</v>
      </c>
      <c r="E124" s="27">
        <f ca="1">IF(PaymentSchedule3[[#This Row],[Payment number]]&lt;&gt;"",ScheduledPayment,"")</f>
        <v>395.64206581805638</v>
      </c>
      <c r="F12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4" s="27">
        <f ca="1">IF(PaymentSchedule3[[#This Row],[Payment number]]&lt;&gt;"",PaymentSchedule3[[#This Row],[Total
payment]]-PaymentSchedule3[[#This Row],[Interest]],"")</f>
        <v>625.30601160402159</v>
      </c>
      <c r="I124" s="27">
        <f ca="1">IF(PaymentSchedule3[[#This Row],[Payment number]]&lt;&gt;"",PaymentSchedule3[[#This Row],[Beginning
balance]]*(InterestRate/PaymentsPerYear),"")</f>
        <v>20.336054214034842</v>
      </c>
      <c r="J124" s="27">
        <f ca="1">IF(PaymentSchedule3[[#This Row],[Payment number]]&lt;&gt;"",IF(PaymentSchedule3[[#This Row],[Scheduled payment]]+PaymentSchedule3[[#This Row],[Extra
payment]]&lt;=PaymentSchedule3[[#This Row],[Beginning
balance]],PaymentSchedule3[[#This Row],[Beginning
balance]]-PaymentSchedule3[[#This Row],[Principal]],0),"")</f>
        <v>4265.127867522594</v>
      </c>
      <c r="K124" s="27">
        <f ca="1">IF(PaymentSchedule3[[#This Row],[Payment number]]&lt;&gt;"",SUM(INDEX(PaymentSchedule3[Interest],1,1):PaymentSchedule3[[#This Row],[Interest]]),"")</f>
        <v>15931.397173326866</v>
      </c>
    </row>
    <row r="125" spans="2:11" ht="24" customHeight="1" x14ac:dyDescent="0.4">
      <c r="B125" s="25">
        <f ca="1">IF(LoanIsGood,IF(ROW()-ROW(PaymentSchedule3[[#Headers],[Payment number]])&gt;ScheduledNumberOfPayments,"",ROW()-ROW(PaymentSchedule3[[#Headers],[Payment number]])),"")</f>
        <v>112</v>
      </c>
      <c r="C125" s="26">
        <f ca="1">IF(PaymentSchedule3[[#This Row],[Payment number]]&lt;&gt;"",EOMONTH(LoanStartDate,ROW(PaymentSchedule3[[#This Row],[Payment number]])-ROW(PaymentSchedule3[[#Headers],[Payment number]])-2)+DAY(LoanStartDate),"")</f>
        <v>49433</v>
      </c>
      <c r="D125" s="27">
        <f ca="1">IF(PaymentSchedule3[[#This Row],[Payment number]]&lt;&gt;"",IF(ROW()-ROW(PaymentSchedule3[[#Headers],[Beginning
balance]])=1,LoanAmount,INDEX(PaymentSchedule3[Ending
balance],ROW()-ROW(PaymentSchedule3[[#Headers],[Beginning
balance]])-1)),"")</f>
        <v>4265.127867522594</v>
      </c>
      <c r="E125" s="27">
        <f ca="1">IF(PaymentSchedule3[[#This Row],[Payment number]]&lt;&gt;"",ScheduledPayment,"")</f>
        <v>395.64206581805638</v>
      </c>
      <c r="F12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5" s="27">
        <f ca="1">IF(PaymentSchedule3[[#This Row],[Payment number]]&lt;&gt;"",PaymentSchedule3[[#This Row],[Total
payment]]-PaymentSchedule3[[#This Row],[Interest]],"")</f>
        <v>627.90624243560831</v>
      </c>
      <c r="I125" s="27">
        <f ca="1">IF(PaymentSchedule3[[#This Row],[Payment number]]&lt;&gt;"",PaymentSchedule3[[#This Row],[Beginning
balance]]*(InterestRate/PaymentsPerYear),"")</f>
        <v>17.735823382448121</v>
      </c>
      <c r="J125" s="27">
        <f ca="1">IF(PaymentSchedule3[[#This Row],[Payment number]]&lt;&gt;"",IF(PaymentSchedule3[[#This Row],[Scheduled payment]]+PaymentSchedule3[[#This Row],[Extra
payment]]&lt;=PaymentSchedule3[[#This Row],[Beginning
balance]],PaymentSchedule3[[#This Row],[Beginning
balance]]-PaymentSchedule3[[#This Row],[Principal]],0),"")</f>
        <v>3637.2216250869856</v>
      </c>
      <c r="K125" s="27">
        <f ca="1">IF(PaymentSchedule3[[#This Row],[Payment number]]&lt;&gt;"",SUM(INDEX(PaymentSchedule3[Interest],1,1):PaymentSchedule3[[#This Row],[Interest]]),"")</f>
        <v>15949.132996709315</v>
      </c>
    </row>
    <row r="126" spans="2:11" ht="24" customHeight="1" x14ac:dyDescent="0.4">
      <c r="B126" s="25">
        <f ca="1">IF(LoanIsGood,IF(ROW()-ROW(PaymentSchedule3[[#Headers],[Payment number]])&gt;ScheduledNumberOfPayments,"",ROW()-ROW(PaymentSchedule3[[#Headers],[Payment number]])),"")</f>
        <v>113</v>
      </c>
      <c r="C126" s="26">
        <f ca="1">IF(PaymentSchedule3[[#This Row],[Payment number]]&lt;&gt;"",EOMONTH(LoanStartDate,ROW(PaymentSchedule3[[#This Row],[Payment number]])-ROW(PaymentSchedule3[[#Headers],[Payment number]])-2)+DAY(LoanStartDate),"")</f>
        <v>49464</v>
      </c>
      <c r="D126" s="27">
        <f ca="1">IF(PaymentSchedule3[[#This Row],[Payment number]]&lt;&gt;"",IF(ROW()-ROW(PaymentSchedule3[[#Headers],[Beginning
balance]])=1,LoanAmount,INDEX(PaymentSchedule3[Ending
balance],ROW()-ROW(PaymentSchedule3[[#Headers],[Beginning
balance]])-1)),"")</f>
        <v>3637.2216250869856</v>
      </c>
      <c r="E126" s="27">
        <f ca="1">IF(PaymentSchedule3[[#This Row],[Payment number]]&lt;&gt;"",ScheduledPayment,"")</f>
        <v>395.64206581805638</v>
      </c>
      <c r="F12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6" s="27">
        <f ca="1">IF(PaymentSchedule3[[#This Row],[Payment number]]&lt;&gt;"",PaymentSchedule3[[#This Row],[Total
payment]]-PaymentSchedule3[[#This Row],[Interest]],"")</f>
        <v>630.51728589373636</v>
      </c>
      <c r="I126" s="27">
        <f ca="1">IF(PaymentSchedule3[[#This Row],[Payment number]]&lt;&gt;"",PaymentSchedule3[[#This Row],[Beginning
balance]]*(InterestRate/PaymentsPerYear),"")</f>
        <v>15.124779924320048</v>
      </c>
      <c r="J126" s="27">
        <f ca="1">IF(PaymentSchedule3[[#This Row],[Payment number]]&lt;&gt;"",IF(PaymentSchedule3[[#This Row],[Scheduled payment]]+PaymentSchedule3[[#This Row],[Extra
payment]]&lt;=PaymentSchedule3[[#This Row],[Beginning
balance]],PaymentSchedule3[[#This Row],[Beginning
balance]]-PaymentSchedule3[[#This Row],[Principal]],0),"")</f>
        <v>3006.7043391932493</v>
      </c>
      <c r="K126" s="27">
        <f ca="1">IF(PaymentSchedule3[[#This Row],[Payment number]]&lt;&gt;"",SUM(INDEX(PaymentSchedule3[Interest],1,1):PaymentSchedule3[[#This Row],[Interest]]),"")</f>
        <v>15964.257776633634</v>
      </c>
    </row>
    <row r="127" spans="2:11" ht="24" customHeight="1" x14ac:dyDescent="0.4">
      <c r="B127" s="25">
        <f ca="1">IF(LoanIsGood,IF(ROW()-ROW(PaymentSchedule3[[#Headers],[Payment number]])&gt;ScheduledNumberOfPayments,"",ROW()-ROW(PaymentSchedule3[[#Headers],[Payment number]])),"")</f>
        <v>114</v>
      </c>
      <c r="C127" s="26">
        <f ca="1">IF(PaymentSchedule3[[#This Row],[Payment number]]&lt;&gt;"",EOMONTH(LoanStartDate,ROW(PaymentSchedule3[[#This Row],[Payment number]])-ROW(PaymentSchedule3[[#Headers],[Payment number]])-2)+DAY(LoanStartDate),"")</f>
        <v>49494</v>
      </c>
      <c r="D127" s="27">
        <f ca="1">IF(PaymentSchedule3[[#This Row],[Payment number]]&lt;&gt;"",IF(ROW()-ROW(PaymentSchedule3[[#Headers],[Beginning
balance]])=1,LoanAmount,INDEX(PaymentSchedule3[Ending
balance],ROW()-ROW(PaymentSchedule3[[#Headers],[Beginning
balance]])-1)),"")</f>
        <v>3006.7043391932493</v>
      </c>
      <c r="E127" s="27">
        <f ca="1">IF(PaymentSchedule3[[#This Row],[Payment number]]&lt;&gt;"",ScheduledPayment,"")</f>
        <v>395.64206581805638</v>
      </c>
      <c r="F12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7" s="27">
        <f ca="1">IF(PaymentSchedule3[[#This Row],[Payment number]]&lt;&gt;"",PaymentSchedule3[[#This Row],[Total
payment]]-PaymentSchedule3[[#This Row],[Interest]],"")</f>
        <v>633.13918694091115</v>
      </c>
      <c r="I127" s="27">
        <f ca="1">IF(PaymentSchedule3[[#This Row],[Payment number]]&lt;&gt;"",PaymentSchedule3[[#This Row],[Beginning
balance]]*(InterestRate/PaymentsPerYear),"")</f>
        <v>12.502878877145262</v>
      </c>
      <c r="J127" s="27">
        <f ca="1">IF(PaymentSchedule3[[#This Row],[Payment number]]&lt;&gt;"",IF(PaymentSchedule3[[#This Row],[Scheduled payment]]+PaymentSchedule3[[#This Row],[Extra
payment]]&lt;=PaymentSchedule3[[#This Row],[Beginning
balance]],PaymentSchedule3[[#This Row],[Beginning
balance]]-PaymentSchedule3[[#This Row],[Principal]],0),"")</f>
        <v>2373.5651522523381</v>
      </c>
      <c r="K127" s="27">
        <f ca="1">IF(PaymentSchedule3[[#This Row],[Payment number]]&lt;&gt;"",SUM(INDEX(PaymentSchedule3[Interest],1,1):PaymentSchedule3[[#This Row],[Interest]]),"")</f>
        <v>15976.76065551078</v>
      </c>
    </row>
    <row r="128" spans="2:11" ht="24" customHeight="1" x14ac:dyDescent="0.4">
      <c r="B128" s="25">
        <f ca="1">IF(LoanIsGood,IF(ROW()-ROW(PaymentSchedule3[[#Headers],[Payment number]])&gt;ScheduledNumberOfPayments,"",ROW()-ROW(PaymentSchedule3[[#Headers],[Payment number]])),"")</f>
        <v>115</v>
      </c>
      <c r="C128" s="26">
        <f ca="1">IF(PaymentSchedule3[[#This Row],[Payment number]]&lt;&gt;"",EOMONTH(LoanStartDate,ROW(PaymentSchedule3[[#This Row],[Payment number]])-ROW(PaymentSchedule3[[#Headers],[Payment number]])-2)+DAY(LoanStartDate),"")</f>
        <v>49525</v>
      </c>
      <c r="D128" s="27">
        <f ca="1">IF(PaymentSchedule3[[#This Row],[Payment number]]&lt;&gt;"",IF(ROW()-ROW(PaymentSchedule3[[#Headers],[Beginning
balance]])=1,LoanAmount,INDEX(PaymentSchedule3[Ending
balance],ROW()-ROW(PaymentSchedule3[[#Headers],[Beginning
balance]])-1)),"")</f>
        <v>2373.5651522523381</v>
      </c>
      <c r="E128" s="27">
        <f ca="1">IF(PaymentSchedule3[[#This Row],[Payment number]]&lt;&gt;"",ScheduledPayment,"")</f>
        <v>395.64206581805638</v>
      </c>
      <c r="F12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8" s="27">
        <f ca="1">IF(PaymentSchedule3[[#This Row],[Payment number]]&lt;&gt;"",PaymentSchedule3[[#This Row],[Total
payment]]-PaymentSchedule3[[#This Row],[Interest]],"")</f>
        <v>635.7719907266071</v>
      </c>
      <c r="I128" s="27">
        <f ca="1">IF(PaymentSchedule3[[#This Row],[Payment number]]&lt;&gt;"",PaymentSchedule3[[#This Row],[Beginning
balance]]*(InterestRate/PaymentsPerYear),"")</f>
        <v>9.8700750914493049</v>
      </c>
      <c r="J128" s="27">
        <f ca="1">IF(PaymentSchedule3[[#This Row],[Payment number]]&lt;&gt;"",IF(PaymentSchedule3[[#This Row],[Scheduled payment]]+PaymentSchedule3[[#This Row],[Extra
payment]]&lt;=PaymentSchedule3[[#This Row],[Beginning
balance]],PaymentSchedule3[[#This Row],[Beginning
balance]]-PaymentSchedule3[[#This Row],[Principal]],0),"")</f>
        <v>1737.793161525731</v>
      </c>
      <c r="K128" s="27">
        <f ca="1">IF(PaymentSchedule3[[#This Row],[Payment number]]&lt;&gt;"",SUM(INDEX(PaymentSchedule3[Interest],1,1):PaymentSchedule3[[#This Row],[Interest]]),"")</f>
        <v>15986.630730602228</v>
      </c>
    </row>
    <row r="129" spans="2:11" ht="24" customHeight="1" x14ac:dyDescent="0.4">
      <c r="B129" s="25">
        <f ca="1">IF(LoanIsGood,IF(ROW()-ROW(PaymentSchedule3[[#Headers],[Payment number]])&gt;ScheduledNumberOfPayments,"",ROW()-ROW(PaymentSchedule3[[#Headers],[Payment number]])),"")</f>
        <v>116</v>
      </c>
      <c r="C129" s="26">
        <f ca="1">IF(PaymentSchedule3[[#This Row],[Payment number]]&lt;&gt;"",EOMONTH(LoanStartDate,ROW(PaymentSchedule3[[#This Row],[Payment number]])-ROW(PaymentSchedule3[[#Headers],[Payment number]])-2)+DAY(LoanStartDate),"")</f>
        <v>49556</v>
      </c>
      <c r="D129" s="27">
        <f ca="1">IF(PaymentSchedule3[[#This Row],[Payment number]]&lt;&gt;"",IF(ROW()-ROW(PaymentSchedule3[[#Headers],[Beginning
balance]])=1,LoanAmount,INDEX(PaymentSchedule3[Ending
balance],ROW()-ROW(PaymentSchedule3[[#Headers],[Beginning
balance]])-1)),"")</f>
        <v>1737.793161525731</v>
      </c>
      <c r="E129" s="27">
        <f ca="1">IF(PaymentSchedule3[[#This Row],[Payment number]]&lt;&gt;"",ScheduledPayment,"")</f>
        <v>395.64206581805638</v>
      </c>
      <c r="F12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2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29" s="27">
        <f ca="1">IF(PaymentSchedule3[[#This Row],[Payment number]]&lt;&gt;"",PaymentSchedule3[[#This Row],[Total
payment]]-PaymentSchedule3[[#This Row],[Interest]],"")</f>
        <v>638.41574258804519</v>
      </c>
      <c r="I129" s="27">
        <f ca="1">IF(PaymentSchedule3[[#This Row],[Payment number]]&lt;&gt;"",PaymentSchedule3[[#This Row],[Beginning
balance]]*(InterestRate/PaymentsPerYear),"")</f>
        <v>7.2263232300111646</v>
      </c>
      <c r="J129" s="27">
        <f ca="1">IF(PaymentSchedule3[[#This Row],[Payment number]]&lt;&gt;"",IF(PaymentSchedule3[[#This Row],[Scheduled payment]]+PaymentSchedule3[[#This Row],[Extra
payment]]&lt;=PaymentSchedule3[[#This Row],[Beginning
balance]],PaymentSchedule3[[#This Row],[Beginning
balance]]-PaymentSchedule3[[#This Row],[Principal]],0),"")</f>
        <v>1099.3774189376859</v>
      </c>
      <c r="K129" s="27">
        <f ca="1">IF(PaymentSchedule3[[#This Row],[Payment number]]&lt;&gt;"",SUM(INDEX(PaymentSchedule3[Interest],1,1):PaymentSchedule3[[#This Row],[Interest]]),"")</f>
        <v>15993.85705383224</v>
      </c>
    </row>
    <row r="130" spans="2:11" ht="24" customHeight="1" x14ac:dyDescent="0.4">
      <c r="B130" s="25">
        <f ca="1">IF(LoanIsGood,IF(ROW()-ROW(PaymentSchedule3[[#Headers],[Payment number]])&gt;ScheduledNumberOfPayments,"",ROW()-ROW(PaymentSchedule3[[#Headers],[Payment number]])),"")</f>
        <v>117</v>
      </c>
      <c r="C130" s="26">
        <f ca="1">IF(PaymentSchedule3[[#This Row],[Payment number]]&lt;&gt;"",EOMONTH(LoanStartDate,ROW(PaymentSchedule3[[#This Row],[Payment number]])-ROW(PaymentSchedule3[[#Headers],[Payment number]])-2)+DAY(LoanStartDate),"")</f>
        <v>49586</v>
      </c>
      <c r="D130" s="27">
        <f ca="1">IF(PaymentSchedule3[[#This Row],[Payment number]]&lt;&gt;"",IF(ROW()-ROW(PaymentSchedule3[[#Headers],[Beginning
balance]])=1,LoanAmount,INDEX(PaymentSchedule3[Ending
balance],ROW()-ROW(PaymentSchedule3[[#Headers],[Beginning
balance]])-1)),"")</f>
        <v>1099.3774189376859</v>
      </c>
      <c r="E130" s="27">
        <f ca="1">IF(PaymentSchedule3[[#This Row],[Payment number]]&lt;&gt;"",ScheduledPayment,"")</f>
        <v>395.64206581805638</v>
      </c>
      <c r="F13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250</v>
      </c>
      <c r="G13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645.64206581805638</v>
      </c>
      <c r="H130" s="27">
        <f ca="1">IF(PaymentSchedule3[[#This Row],[Payment number]]&lt;&gt;"",PaymentSchedule3[[#This Row],[Total
payment]]-PaymentSchedule3[[#This Row],[Interest]],"")</f>
        <v>641.07048805097384</v>
      </c>
      <c r="I130" s="27">
        <f ca="1">IF(PaymentSchedule3[[#This Row],[Payment number]]&lt;&gt;"",PaymentSchedule3[[#This Row],[Beginning
balance]]*(InterestRate/PaymentsPerYear),"")</f>
        <v>4.5715777670825437</v>
      </c>
      <c r="J130" s="27">
        <f ca="1">IF(PaymentSchedule3[[#This Row],[Payment number]]&lt;&gt;"",IF(PaymentSchedule3[[#This Row],[Scheduled payment]]+PaymentSchedule3[[#This Row],[Extra
payment]]&lt;=PaymentSchedule3[[#This Row],[Beginning
balance]],PaymentSchedule3[[#This Row],[Beginning
balance]]-PaymentSchedule3[[#This Row],[Principal]],0),"")</f>
        <v>458.30693088671205</v>
      </c>
      <c r="K130" s="27">
        <f ca="1">IF(PaymentSchedule3[[#This Row],[Payment number]]&lt;&gt;"",SUM(INDEX(PaymentSchedule3[Interest],1,1):PaymentSchedule3[[#This Row],[Interest]]),"")</f>
        <v>15998.428631599323</v>
      </c>
    </row>
    <row r="131" spans="2:11" ht="24" customHeight="1" x14ac:dyDescent="0.4">
      <c r="B131" s="25">
        <f ca="1">IF(LoanIsGood,IF(ROW()-ROW(PaymentSchedule3[[#Headers],[Payment number]])&gt;ScheduledNumberOfPayments,"",ROW()-ROW(PaymentSchedule3[[#Headers],[Payment number]])),"")</f>
        <v>118</v>
      </c>
      <c r="C131" s="26">
        <f ca="1">IF(PaymentSchedule3[[#This Row],[Payment number]]&lt;&gt;"",EOMONTH(LoanStartDate,ROW(PaymentSchedule3[[#This Row],[Payment number]])-ROW(PaymentSchedule3[[#Headers],[Payment number]])-2)+DAY(LoanStartDate),"")</f>
        <v>49617</v>
      </c>
      <c r="D131" s="27">
        <f ca="1">IF(PaymentSchedule3[[#This Row],[Payment number]]&lt;&gt;"",IF(ROW()-ROW(PaymentSchedule3[[#Headers],[Beginning
balance]])=1,LoanAmount,INDEX(PaymentSchedule3[Ending
balance],ROW()-ROW(PaymentSchedule3[[#Headers],[Beginning
balance]])-1)),"")</f>
        <v>458.30693088671205</v>
      </c>
      <c r="E131" s="27">
        <f ca="1">IF(PaymentSchedule3[[#This Row],[Payment number]]&lt;&gt;"",ScheduledPayment,"")</f>
        <v>395.64206581805638</v>
      </c>
      <c r="F13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62.664865068655672</v>
      </c>
      <c r="G13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458.30693088671205</v>
      </c>
      <c r="H131" s="27">
        <f ca="1">IF(PaymentSchedule3[[#This Row],[Payment number]]&lt;&gt;"",PaymentSchedule3[[#This Row],[Total
payment]]-PaymentSchedule3[[#This Row],[Interest]],"")</f>
        <v>456.40113789910816</v>
      </c>
      <c r="I131" s="27">
        <f ca="1">IF(PaymentSchedule3[[#This Row],[Payment number]]&lt;&gt;"",PaymentSchedule3[[#This Row],[Beginning
balance]]*(InterestRate/PaymentsPerYear),"")</f>
        <v>1.905792987603911</v>
      </c>
      <c r="J131" s="27">
        <f ca="1">IF(PaymentSchedule3[[#This Row],[Payment number]]&lt;&gt;"",IF(PaymentSchedule3[[#This Row],[Scheduled payment]]+PaymentSchedule3[[#This Row],[Extra
payment]]&lt;=PaymentSchedule3[[#This Row],[Beginning
balance]],PaymentSchedule3[[#This Row],[Beginning
balance]]-PaymentSchedule3[[#This Row],[Principal]],0),"")</f>
        <v>1.9057929876038884</v>
      </c>
      <c r="K131" s="27">
        <f ca="1">IF(PaymentSchedule3[[#This Row],[Payment number]]&lt;&gt;"",SUM(INDEX(PaymentSchedule3[Interest],1,1):PaymentSchedule3[[#This Row],[Interest]]),"")</f>
        <v>16000.334424586927</v>
      </c>
    </row>
    <row r="132" spans="2:11" ht="24" customHeight="1" x14ac:dyDescent="0.4">
      <c r="B132" s="25">
        <f ca="1">IF(LoanIsGood,IF(ROW()-ROW(PaymentSchedule3[[#Headers],[Payment number]])&gt;ScheduledNumberOfPayments,"",ROW()-ROW(PaymentSchedule3[[#Headers],[Payment number]])),"")</f>
        <v>119</v>
      </c>
      <c r="C132" s="26">
        <f ca="1">IF(PaymentSchedule3[[#This Row],[Payment number]]&lt;&gt;"",EOMONTH(LoanStartDate,ROW(PaymentSchedule3[[#This Row],[Payment number]])-ROW(PaymentSchedule3[[#Headers],[Payment number]])-2)+DAY(LoanStartDate),"")</f>
        <v>49647</v>
      </c>
      <c r="D132" s="27">
        <f ca="1">IF(PaymentSchedule3[[#This Row],[Payment number]]&lt;&gt;"",IF(ROW()-ROW(PaymentSchedule3[[#Headers],[Beginning
balance]])=1,LoanAmount,INDEX(PaymentSchedule3[Ending
balance],ROW()-ROW(PaymentSchedule3[[#Headers],[Beginning
balance]])-1)),"")</f>
        <v>1.9057929876038884</v>
      </c>
      <c r="E132" s="27">
        <f ca="1">IF(PaymentSchedule3[[#This Row],[Payment number]]&lt;&gt;"",ScheduledPayment,"")</f>
        <v>395.64206581805638</v>
      </c>
      <c r="F13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1.9057929876038884</v>
      </c>
      <c r="H132" s="27">
        <f ca="1">IF(PaymentSchedule3[[#This Row],[Payment number]]&lt;&gt;"",PaymentSchedule3[[#This Row],[Total
payment]]-PaymentSchedule3[[#This Row],[Interest]],"")</f>
        <v>1.8978680650971023</v>
      </c>
      <c r="I132" s="27">
        <f ca="1">IF(PaymentSchedule3[[#This Row],[Payment number]]&lt;&gt;"",PaymentSchedule3[[#This Row],[Beginning
balance]]*(InterestRate/PaymentsPerYear),"")</f>
        <v>7.9249225067861695E-3</v>
      </c>
      <c r="J132" s="27">
        <f ca="1">IF(PaymentSchedule3[[#This Row],[Payment number]]&lt;&gt;"",IF(PaymentSchedule3[[#This Row],[Scheduled payment]]+PaymentSchedule3[[#This Row],[Extra
payment]]&lt;=PaymentSchedule3[[#This Row],[Beginning
balance]],PaymentSchedule3[[#This Row],[Beginning
balance]]-PaymentSchedule3[[#This Row],[Principal]],0),"")</f>
        <v>0</v>
      </c>
      <c r="K132" s="27">
        <f ca="1">IF(PaymentSchedule3[[#This Row],[Payment number]]&lt;&gt;"",SUM(INDEX(PaymentSchedule3[Interest],1,1):PaymentSchedule3[[#This Row],[Interest]]),"")</f>
        <v>16000.342349509434</v>
      </c>
    </row>
    <row r="133" spans="2:11" ht="24" customHeight="1" x14ac:dyDescent="0.4">
      <c r="B133" s="25">
        <f ca="1">IF(LoanIsGood,IF(ROW()-ROW(PaymentSchedule3[[#Headers],[Payment number]])&gt;ScheduledNumberOfPayments,"",ROW()-ROW(PaymentSchedule3[[#Headers],[Payment number]])),"")</f>
        <v>120</v>
      </c>
      <c r="C133" s="26">
        <f ca="1">IF(PaymentSchedule3[[#This Row],[Payment number]]&lt;&gt;"",EOMONTH(LoanStartDate,ROW(PaymentSchedule3[[#This Row],[Payment number]])-ROW(PaymentSchedule3[[#Headers],[Payment number]])-2)+DAY(LoanStartDate),"")</f>
        <v>49678</v>
      </c>
      <c r="D133" s="27">
        <f ca="1">IF(PaymentSchedule3[[#This Row],[Payment number]]&lt;&gt;"",IF(ROW()-ROW(PaymentSchedule3[[#Headers],[Beginning
balance]])=1,LoanAmount,INDEX(PaymentSchedule3[Ending
balance],ROW()-ROW(PaymentSchedule3[[#Headers],[Beginning
balance]])-1)),"")</f>
        <v>0</v>
      </c>
      <c r="E133" s="27">
        <f ca="1">IF(PaymentSchedule3[[#This Row],[Payment number]]&lt;&gt;"",ScheduledPayment,"")</f>
        <v>395.64206581805638</v>
      </c>
      <c r="F13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3" s="27">
        <f ca="1">IF(PaymentSchedule3[[#This Row],[Payment number]]&lt;&gt;"",PaymentSchedule3[[#This Row],[Total
payment]]-PaymentSchedule3[[#This Row],[Interest]],"")</f>
        <v>0</v>
      </c>
      <c r="I133" s="27">
        <f ca="1">IF(PaymentSchedule3[[#This Row],[Payment number]]&lt;&gt;"",PaymentSchedule3[[#This Row],[Beginning
balance]]*(InterestRate/PaymentsPerYear),"")</f>
        <v>0</v>
      </c>
      <c r="J133" s="27">
        <f ca="1">IF(PaymentSchedule3[[#This Row],[Payment number]]&lt;&gt;"",IF(PaymentSchedule3[[#This Row],[Scheduled payment]]+PaymentSchedule3[[#This Row],[Extra
payment]]&lt;=PaymentSchedule3[[#This Row],[Beginning
balance]],PaymentSchedule3[[#This Row],[Beginning
balance]]-PaymentSchedule3[[#This Row],[Principal]],0),"")</f>
        <v>0</v>
      </c>
      <c r="K133" s="27">
        <f ca="1">IF(PaymentSchedule3[[#This Row],[Payment number]]&lt;&gt;"",SUM(INDEX(PaymentSchedule3[Interest],1,1):PaymentSchedule3[[#This Row],[Interest]]),"")</f>
        <v>16000.342349509434</v>
      </c>
    </row>
    <row r="134" spans="2:11" ht="24" customHeight="1" x14ac:dyDescent="0.4">
      <c r="B134" s="25">
        <f ca="1">IF(LoanIsGood,IF(ROW()-ROW(PaymentSchedule3[[#Headers],[Payment number]])&gt;ScheduledNumberOfPayments,"",ROW()-ROW(PaymentSchedule3[[#Headers],[Payment number]])),"")</f>
        <v>121</v>
      </c>
      <c r="C134" s="26">
        <f ca="1">IF(PaymentSchedule3[[#This Row],[Payment number]]&lt;&gt;"",EOMONTH(LoanStartDate,ROW(PaymentSchedule3[[#This Row],[Payment number]])-ROW(PaymentSchedule3[[#Headers],[Payment number]])-2)+DAY(LoanStartDate),"")</f>
        <v>49709</v>
      </c>
      <c r="D134" s="27">
        <f ca="1">IF(PaymentSchedule3[[#This Row],[Payment number]]&lt;&gt;"",IF(ROW()-ROW(PaymentSchedule3[[#Headers],[Beginning
balance]])=1,LoanAmount,INDEX(PaymentSchedule3[Ending
balance],ROW()-ROW(PaymentSchedule3[[#Headers],[Beginning
balance]])-1)),"")</f>
        <v>0</v>
      </c>
      <c r="E134" s="27">
        <f ca="1">IF(PaymentSchedule3[[#This Row],[Payment number]]&lt;&gt;"",ScheduledPayment,"")</f>
        <v>395.64206581805638</v>
      </c>
      <c r="F13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4" s="27">
        <f ca="1">IF(PaymentSchedule3[[#This Row],[Payment number]]&lt;&gt;"",PaymentSchedule3[[#This Row],[Total
payment]]-PaymentSchedule3[[#This Row],[Interest]],"")</f>
        <v>0</v>
      </c>
      <c r="I134" s="27">
        <f ca="1">IF(PaymentSchedule3[[#This Row],[Payment number]]&lt;&gt;"",PaymentSchedule3[[#This Row],[Beginning
balance]]*(InterestRate/PaymentsPerYear),"")</f>
        <v>0</v>
      </c>
      <c r="J134" s="27">
        <f ca="1">IF(PaymentSchedule3[[#This Row],[Payment number]]&lt;&gt;"",IF(PaymentSchedule3[[#This Row],[Scheduled payment]]+PaymentSchedule3[[#This Row],[Extra
payment]]&lt;=PaymentSchedule3[[#This Row],[Beginning
balance]],PaymentSchedule3[[#This Row],[Beginning
balance]]-PaymentSchedule3[[#This Row],[Principal]],0),"")</f>
        <v>0</v>
      </c>
      <c r="K134" s="27">
        <f ca="1">IF(PaymentSchedule3[[#This Row],[Payment number]]&lt;&gt;"",SUM(INDEX(PaymentSchedule3[Interest],1,1):PaymentSchedule3[[#This Row],[Interest]]),"")</f>
        <v>16000.342349509434</v>
      </c>
    </row>
    <row r="135" spans="2:11" ht="24" customHeight="1" x14ac:dyDescent="0.4">
      <c r="B135" s="25">
        <f ca="1">IF(LoanIsGood,IF(ROW()-ROW(PaymentSchedule3[[#Headers],[Payment number]])&gt;ScheduledNumberOfPayments,"",ROW()-ROW(PaymentSchedule3[[#Headers],[Payment number]])),"")</f>
        <v>122</v>
      </c>
      <c r="C135" s="26">
        <f ca="1">IF(PaymentSchedule3[[#This Row],[Payment number]]&lt;&gt;"",EOMONTH(LoanStartDate,ROW(PaymentSchedule3[[#This Row],[Payment number]])-ROW(PaymentSchedule3[[#Headers],[Payment number]])-2)+DAY(LoanStartDate),"")</f>
        <v>49738</v>
      </c>
      <c r="D135" s="27">
        <f ca="1">IF(PaymentSchedule3[[#This Row],[Payment number]]&lt;&gt;"",IF(ROW()-ROW(PaymentSchedule3[[#Headers],[Beginning
balance]])=1,LoanAmount,INDEX(PaymentSchedule3[Ending
balance],ROW()-ROW(PaymentSchedule3[[#Headers],[Beginning
balance]])-1)),"")</f>
        <v>0</v>
      </c>
      <c r="E135" s="27">
        <f ca="1">IF(PaymentSchedule3[[#This Row],[Payment number]]&lt;&gt;"",ScheduledPayment,"")</f>
        <v>395.64206581805638</v>
      </c>
      <c r="F13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5" s="27">
        <f ca="1">IF(PaymentSchedule3[[#This Row],[Payment number]]&lt;&gt;"",PaymentSchedule3[[#This Row],[Total
payment]]-PaymentSchedule3[[#This Row],[Interest]],"")</f>
        <v>0</v>
      </c>
      <c r="I135" s="27">
        <f ca="1">IF(PaymentSchedule3[[#This Row],[Payment number]]&lt;&gt;"",PaymentSchedule3[[#This Row],[Beginning
balance]]*(InterestRate/PaymentsPerYear),"")</f>
        <v>0</v>
      </c>
      <c r="J135" s="27">
        <f ca="1">IF(PaymentSchedule3[[#This Row],[Payment number]]&lt;&gt;"",IF(PaymentSchedule3[[#This Row],[Scheduled payment]]+PaymentSchedule3[[#This Row],[Extra
payment]]&lt;=PaymentSchedule3[[#This Row],[Beginning
balance]],PaymentSchedule3[[#This Row],[Beginning
balance]]-PaymentSchedule3[[#This Row],[Principal]],0),"")</f>
        <v>0</v>
      </c>
      <c r="K135" s="27">
        <f ca="1">IF(PaymentSchedule3[[#This Row],[Payment number]]&lt;&gt;"",SUM(INDEX(PaymentSchedule3[Interest],1,1):PaymentSchedule3[[#This Row],[Interest]]),"")</f>
        <v>16000.342349509434</v>
      </c>
    </row>
    <row r="136" spans="2:11" ht="24" customHeight="1" x14ac:dyDescent="0.4">
      <c r="B136" s="25">
        <f ca="1">IF(LoanIsGood,IF(ROW()-ROW(PaymentSchedule3[[#Headers],[Payment number]])&gt;ScheduledNumberOfPayments,"",ROW()-ROW(PaymentSchedule3[[#Headers],[Payment number]])),"")</f>
        <v>123</v>
      </c>
      <c r="C136" s="26">
        <f ca="1">IF(PaymentSchedule3[[#This Row],[Payment number]]&lt;&gt;"",EOMONTH(LoanStartDate,ROW(PaymentSchedule3[[#This Row],[Payment number]])-ROW(PaymentSchedule3[[#Headers],[Payment number]])-2)+DAY(LoanStartDate),"")</f>
        <v>49769</v>
      </c>
      <c r="D136" s="27">
        <f ca="1">IF(PaymentSchedule3[[#This Row],[Payment number]]&lt;&gt;"",IF(ROW()-ROW(PaymentSchedule3[[#Headers],[Beginning
balance]])=1,LoanAmount,INDEX(PaymentSchedule3[Ending
balance],ROW()-ROW(PaymentSchedule3[[#Headers],[Beginning
balance]])-1)),"")</f>
        <v>0</v>
      </c>
      <c r="E136" s="27">
        <f ca="1">IF(PaymentSchedule3[[#This Row],[Payment number]]&lt;&gt;"",ScheduledPayment,"")</f>
        <v>395.64206581805638</v>
      </c>
      <c r="F13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6" s="27">
        <f ca="1">IF(PaymentSchedule3[[#This Row],[Payment number]]&lt;&gt;"",PaymentSchedule3[[#This Row],[Total
payment]]-PaymentSchedule3[[#This Row],[Interest]],"")</f>
        <v>0</v>
      </c>
      <c r="I136" s="27">
        <f ca="1">IF(PaymentSchedule3[[#This Row],[Payment number]]&lt;&gt;"",PaymentSchedule3[[#This Row],[Beginning
balance]]*(InterestRate/PaymentsPerYear),"")</f>
        <v>0</v>
      </c>
      <c r="J136" s="27">
        <f ca="1">IF(PaymentSchedule3[[#This Row],[Payment number]]&lt;&gt;"",IF(PaymentSchedule3[[#This Row],[Scheduled payment]]+PaymentSchedule3[[#This Row],[Extra
payment]]&lt;=PaymentSchedule3[[#This Row],[Beginning
balance]],PaymentSchedule3[[#This Row],[Beginning
balance]]-PaymentSchedule3[[#This Row],[Principal]],0),"")</f>
        <v>0</v>
      </c>
      <c r="K136" s="27">
        <f ca="1">IF(PaymentSchedule3[[#This Row],[Payment number]]&lt;&gt;"",SUM(INDEX(PaymentSchedule3[Interest],1,1):PaymentSchedule3[[#This Row],[Interest]]),"")</f>
        <v>16000.342349509434</v>
      </c>
    </row>
    <row r="137" spans="2:11" ht="24" customHeight="1" x14ac:dyDescent="0.4">
      <c r="B137" s="25">
        <f ca="1">IF(LoanIsGood,IF(ROW()-ROW(PaymentSchedule3[[#Headers],[Payment number]])&gt;ScheduledNumberOfPayments,"",ROW()-ROW(PaymentSchedule3[[#Headers],[Payment number]])),"")</f>
        <v>124</v>
      </c>
      <c r="C137" s="26">
        <f ca="1">IF(PaymentSchedule3[[#This Row],[Payment number]]&lt;&gt;"",EOMONTH(LoanStartDate,ROW(PaymentSchedule3[[#This Row],[Payment number]])-ROW(PaymentSchedule3[[#Headers],[Payment number]])-2)+DAY(LoanStartDate),"")</f>
        <v>49799</v>
      </c>
      <c r="D137" s="27">
        <f ca="1">IF(PaymentSchedule3[[#This Row],[Payment number]]&lt;&gt;"",IF(ROW()-ROW(PaymentSchedule3[[#Headers],[Beginning
balance]])=1,LoanAmount,INDEX(PaymentSchedule3[Ending
balance],ROW()-ROW(PaymentSchedule3[[#Headers],[Beginning
balance]])-1)),"")</f>
        <v>0</v>
      </c>
      <c r="E137" s="27">
        <f ca="1">IF(PaymentSchedule3[[#This Row],[Payment number]]&lt;&gt;"",ScheduledPayment,"")</f>
        <v>395.64206581805638</v>
      </c>
      <c r="F13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7" s="27">
        <f ca="1">IF(PaymentSchedule3[[#This Row],[Payment number]]&lt;&gt;"",PaymentSchedule3[[#This Row],[Total
payment]]-PaymentSchedule3[[#This Row],[Interest]],"")</f>
        <v>0</v>
      </c>
      <c r="I137" s="27">
        <f ca="1">IF(PaymentSchedule3[[#This Row],[Payment number]]&lt;&gt;"",PaymentSchedule3[[#This Row],[Beginning
balance]]*(InterestRate/PaymentsPerYear),"")</f>
        <v>0</v>
      </c>
      <c r="J137" s="27">
        <f ca="1">IF(PaymentSchedule3[[#This Row],[Payment number]]&lt;&gt;"",IF(PaymentSchedule3[[#This Row],[Scheduled payment]]+PaymentSchedule3[[#This Row],[Extra
payment]]&lt;=PaymentSchedule3[[#This Row],[Beginning
balance]],PaymentSchedule3[[#This Row],[Beginning
balance]]-PaymentSchedule3[[#This Row],[Principal]],0),"")</f>
        <v>0</v>
      </c>
      <c r="K137" s="27">
        <f ca="1">IF(PaymentSchedule3[[#This Row],[Payment number]]&lt;&gt;"",SUM(INDEX(PaymentSchedule3[Interest],1,1):PaymentSchedule3[[#This Row],[Interest]]),"")</f>
        <v>16000.342349509434</v>
      </c>
    </row>
    <row r="138" spans="2:11" ht="24" customHeight="1" x14ac:dyDescent="0.4">
      <c r="B138" s="25">
        <f ca="1">IF(LoanIsGood,IF(ROW()-ROW(PaymentSchedule3[[#Headers],[Payment number]])&gt;ScheduledNumberOfPayments,"",ROW()-ROW(PaymentSchedule3[[#Headers],[Payment number]])),"")</f>
        <v>125</v>
      </c>
      <c r="C138" s="26">
        <f ca="1">IF(PaymentSchedule3[[#This Row],[Payment number]]&lt;&gt;"",EOMONTH(LoanStartDate,ROW(PaymentSchedule3[[#This Row],[Payment number]])-ROW(PaymentSchedule3[[#Headers],[Payment number]])-2)+DAY(LoanStartDate),"")</f>
        <v>49830</v>
      </c>
      <c r="D138" s="27">
        <f ca="1">IF(PaymentSchedule3[[#This Row],[Payment number]]&lt;&gt;"",IF(ROW()-ROW(PaymentSchedule3[[#Headers],[Beginning
balance]])=1,LoanAmount,INDEX(PaymentSchedule3[Ending
balance],ROW()-ROW(PaymentSchedule3[[#Headers],[Beginning
balance]])-1)),"")</f>
        <v>0</v>
      </c>
      <c r="E138" s="27">
        <f ca="1">IF(PaymentSchedule3[[#This Row],[Payment number]]&lt;&gt;"",ScheduledPayment,"")</f>
        <v>395.64206581805638</v>
      </c>
      <c r="F13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8" s="27">
        <f ca="1">IF(PaymentSchedule3[[#This Row],[Payment number]]&lt;&gt;"",PaymentSchedule3[[#This Row],[Total
payment]]-PaymentSchedule3[[#This Row],[Interest]],"")</f>
        <v>0</v>
      </c>
      <c r="I138" s="27">
        <f ca="1">IF(PaymentSchedule3[[#This Row],[Payment number]]&lt;&gt;"",PaymentSchedule3[[#This Row],[Beginning
balance]]*(InterestRate/PaymentsPerYear),"")</f>
        <v>0</v>
      </c>
      <c r="J138" s="27">
        <f ca="1">IF(PaymentSchedule3[[#This Row],[Payment number]]&lt;&gt;"",IF(PaymentSchedule3[[#This Row],[Scheduled payment]]+PaymentSchedule3[[#This Row],[Extra
payment]]&lt;=PaymentSchedule3[[#This Row],[Beginning
balance]],PaymentSchedule3[[#This Row],[Beginning
balance]]-PaymentSchedule3[[#This Row],[Principal]],0),"")</f>
        <v>0</v>
      </c>
      <c r="K138" s="27">
        <f ca="1">IF(PaymentSchedule3[[#This Row],[Payment number]]&lt;&gt;"",SUM(INDEX(PaymentSchedule3[Interest],1,1):PaymentSchedule3[[#This Row],[Interest]]),"")</f>
        <v>16000.342349509434</v>
      </c>
    </row>
    <row r="139" spans="2:11" ht="24" customHeight="1" x14ac:dyDescent="0.4">
      <c r="B139" s="25">
        <f ca="1">IF(LoanIsGood,IF(ROW()-ROW(PaymentSchedule3[[#Headers],[Payment number]])&gt;ScheduledNumberOfPayments,"",ROW()-ROW(PaymentSchedule3[[#Headers],[Payment number]])),"")</f>
        <v>126</v>
      </c>
      <c r="C139" s="26">
        <f ca="1">IF(PaymentSchedule3[[#This Row],[Payment number]]&lt;&gt;"",EOMONTH(LoanStartDate,ROW(PaymentSchedule3[[#This Row],[Payment number]])-ROW(PaymentSchedule3[[#Headers],[Payment number]])-2)+DAY(LoanStartDate),"")</f>
        <v>49860</v>
      </c>
      <c r="D139" s="27">
        <f ca="1">IF(PaymentSchedule3[[#This Row],[Payment number]]&lt;&gt;"",IF(ROW()-ROW(PaymentSchedule3[[#Headers],[Beginning
balance]])=1,LoanAmount,INDEX(PaymentSchedule3[Ending
balance],ROW()-ROW(PaymentSchedule3[[#Headers],[Beginning
balance]])-1)),"")</f>
        <v>0</v>
      </c>
      <c r="E139" s="27">
        <f ca="1">IF(PaymentSchedule3[[#This Row],[Payment number]]&lt;&gt;"",ScheduledPayment,"")</f>
        <v>395.64206581805638</v>
      </c>
      <c r="F13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3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39" s="27">
        <f ca="1">IF(PaymentSchedule3[[#This Row],[Payment number]]&lt;&gt;"",PaymentSchedule3[[#This Row],[Total
payment]]-PaymentSchedule3[[#This Row],[Interest]],"")</f>
        <v>0</v>
      </c>
      <c r="I139" s="27">
        <f ca="1">IF(PaymentSchedule3[[#This Row],[Payment number]]&lt;&gt;"",PaymentSchedule3[[#This Row],[Beginning
balance]]*(InterestRate/PaymentsPerYear),"")</f>
        <v>0</v>
      </c>
      <c r="J139" s="27">
        <f ca="1">IF(PaymentSchedule3[[#This Row],[Payment number]]&lt;&gt;"",IF(PaymentSchedule3[[#This Row],[Scheduled payment]]+PaymentSchedule3[[#This Row],[Extra
payment]]&lt;=PaymentSchedule3[[#This Row],[Beginning
balance]],PaymentSchedule3[[#This Row],[Beginning
balance]]-PaymentSchedule3[[#This Row],[Principal]],0),"")</f>
        <v>0</v>
      </c>
      <c r="K139" s="27">
        <f ca="1">IF(PaymentSchedule3[[#This Row],[Payment number]]&lt;&gt;"",SUM(INDEX(PaymentSchedule3[Interest],1,1):PaymentSchedule3[[#This Row],[Interest]]),"")</f>
        <v>16000.342349509434</v>
      </c>
    </row>
    <row r="140" spans="2:11" ht="24" customHeight="1" x14ac:dyDescent="0.4">
      <c r="B140" s="25">
        <f ca="1">IF(LoanIsGood,IF(ROW()-ROW(PaymentSchedule3[[#Headers],[Payment number]])&gt;ScheduledNumberOfPayments,"",ROW()-ROW(PaymentSchedule3[[#Headers],[Payment number]])),"")</f>
        <v>127</v>
      </c>
      <c r="C140" s="26">
        <f ca="1">IF(PaymentSchedule3[[#This Row],[Payment number]]&lt;&gt;"",EOMONTH(LoanStartDate,ROW(PaymentSchedule3[[#This Row],[Payment number]])-ROW(PaymentSchedule3[[#Headers],[Payment number]])-2)+DAY(LoanStartDate),"")</f>
        <v>49891</v>
      </c>
      <c r="D140" s="27">
        <f ca="1">IF(PaymentSchedule3[[#This Row],[Payment number]]&lt;&gt;"",IF(ROW()-ROW(PaymentSchedule3[[#Headers],[Beginning
balance]])=1,LoanAmount,INDEX(PaymentSchedule3[Ending
balance],ROW()-ROW(PaymentSchedule3[[#Headers],[Beginning
balance]])-1)),"")</f>
        <v>0</v>
      </c>
      <c r="E140" s="27">
        <f ca="1">IF(PaymentSchedule3[[#This Row],[Payment number]]&lt;&gt;"",ScheduledPayment,"")</f>
        <v>395.64206581805638</v>
      </c>
      <c r="F14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0" s="27">
        <f ca="1">IF(PaymentSchedule3[[#This Row],[Payment number]]&lt;&gt;"",PaymentSchedule3[[#This Row],[Total
payment]]-PaymentSchedule3[[#This Row],[Interest]],"")</f>
        <v>0</v>
      </c>
      <c r="I140" s="27">
        <f ca="1">IF(PaymentSchedule3[[#This Row],[Payment number]]&lt;&gt;"",PaymentSchedule3[[#This Row],[Beginning
balance]]*(InterestRate/PaymentsPerYear),"")</f>
        <v>0</v>
      </c>
      <c r="J140" s="27">
        <f ca="1">IF(PaymentSchedule3[[#This Row],[Payment number]]&lt;&gt;"",IF(PaymentSchedule3[[#This Row],[Scheduled payment]]+PaymentSchedule3[[#This Row],[Extra
payment]]&lt;=PaymentSchedule3[[#This Row],[Beginning
balance]],PaymentSchedule3[[#This Row],[Beginning
balance]]-PaymentSchedule3[[#This Row],[Principal]],0),"")</f>
        <v>0</v>
      </c>
      <c r="K140" s="27">
        <f ca="1">IF(PaymentSchedule3[[#This Row],[Payment number]]&lt;&gt;"",SUM(INDEX(PaymentSchedule3[Interest],1,1):PaymentSchedule3[[#This Row],[Interest]]),"")</f>
        <v>16000.342349509434</v>
      </c>
    </row>
    <row r="141" spans="2:11" ht="24" customHeight="1" x14ac:dyDescent="0.4">
      <c r="B141" s="25">
        <f ca="1">IF(LoanIsGood,IF(ROW()-ROW(PaymentSchedule3[[#Headers],[Payment number]])&gt;ScheduledNumberOfPayments,"",ROW()-ROW(PaymentSchedule3[[#Headers],[Payment number]])),"")</f>
        <v>128</v>
      </c>
      <c r="C141" s="26">
        <f ca="1">IF(PaymentSchedule3[[#This Row],[Payment number]]&lt;&gt;"",EOMONTH(LoanStartDate,ROW(PaymentSchedule3[[#This Row],[Payment number]])-ROW(PaymentSchedule3[[#Headers],[Payment number]])-2)+DAY(LoanStartDate),"")</f>
        <v>49922</v>
      </c>
      <c r="D141" s="27">
        <f ca="1">IF(PaymentSchedule3[[#This Row],[Payment number]]&lt;&gt;"",IF(ROW()-ROW(PaymentSchedule3[[#Headers],[Beginning
balance]])=1,LoanAmount,INDEX(PaymentSchedule3[Ending
balance],ROW()-ROW(PaymentSchedule3[[#Headers],[Beginning
balance]])-1)),"")</f>
        <v>0</v>
      </c>
      <c r="E141" s="27">
        <f ca="1">IF(PaymentSchedule3[[#This Row],[Payment number]]&lt;&gt;"",ScheduledPayment,"")</f>
        <v>395.64206581805638</v>
      </c>
      <c r="F14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1" s="27">
        <f ca="1">IF(PaymentSchedule3[[#This Row],[Payment number]]&lt;&gt;"",PaymentSchedule3[[#This Row],[Total
payment]]-PaymentSchedule3[[#This Row],[Interest]],"")</f>
        <v>0</v>
      </c>
      <c r="I141" s="27">
        <f ca="1">IF(PaymentSchedule3[[#This Row],[Payment number]]&lt;&gt;"",PaymentSchedule3[[#This Row],[Beginning
balance]]*(InterestRate/PaymentsPerYear),"")</f>
        <v>0</v>
      </c>
      <c r="J141" s="27">
        <f ca="1">IF(PaymentSchedule3[[#This Row],[Payment number]]&lt;&gt;"",IF(PaymentSchedule3[[#This Row],[Scheduled payment]]+PaymentSchedule3[[#This Row],[Extra
payment]]&lt;=PaymentSchedule3[[#This Row],[Beginning
balance]],PaymentSchedule3[[#This Row],[Beginning
balance]]-PaymentSchedule3[[#This Row],[Principal]],0),"")</f>
        <v>0</v>
      </c>
      <c r="K141" s="27">
        <f ca="1">IF(PaymentSchedule3[[#This Row],[Payment number]]&lt;&gt;"",SUM(INDEX(PaymentSchedule3[Interest],1,1):PaymentSchedule3[[#This Row],[Interest]]),"")</f>
        <v>16000.342349509434</v>
      </c>
    </row>
    <row r="142" spans="2:11" ht="24" customHeight="1" x14ac:dyDescent="0.4">
      <c r="B142" s="25">
        <f ca="1">IF(LoanIsGood,IF(ROW()-ROW(PaymentSchedule3[[#Headers],[Payment number]])&gt;ScheduledNumberOfPayments,"",ROW()-ROW(PaymentSchedule3[[#Headers],[Payment number]])),"")</f>
        <v>129</v>
      </c>
      <c r="C142" s="26">
        <f ca="1">IF(PaymentSchedule3[[#This Row],[Payment number]]&lt;&gt;"",EOMONTH(LoanStartDate,ROW(PaymentSchedule3[[#This Row],[Payment number]])-ROW(PaymentSchedule3[[#Headers],[Payment number]])-2)+DAY(LoanStartDate),"")</f>
        <v>49952</v>
      </c>
      <c r="D142" s="27">
        <f ca="1">IF(PaymentSchedule3[[#This Row],[Payment number]]&lt;&gt;"",IF(ROW()-ROW(PaymentSchedule3[[#Headers],[Beginning
balance]])=1,LoanAmount,INDEX(PaymentSchedule3[Ending
balance],ROW()-ROW(PaymentSchedule3[[#Headers],[Beginning
balance]])-1)),"")</f>
        <v>0</v>
      </c>
      <c r="E142" s="27">
        <f ca="1">IF(PaymentSchedule3[[#This Row],[Payment number]]&lt;&gt;"",ScheduledPayment,"")</f>
        <v>395.64206581805638</v>
      </c>
      <c r="F14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2" s="27">
        <f ca="1">IF(PaymentSchedule3[[#This Row],[Payment number]]&lt;&gt;"",PaymentSchedule3[[#This Row],[Total
payment]]-PaymentSchedule3[[#This Row],[Interest]],"")</f>
        <v>0</v>
      </c>
      <c r="I142" s="27">
        <f ca="1">IF(PaymentSchedule3[[#This Row],[Payment number]]&lt;&gt;"",PaymentSchedule3[[#This Row],[Beginning
balance]]*(InterestRate/PaymentsPerYear),"")</f>
        <v>0</v>
      </c>
      <c r="J142" s="27">
        <f ca="1">IF(PaymentSchedule3[[#This Row],[Payment number]]&lt;&gt;"",IF(PaymentSchedule3[[#This Row],[Scheduled payment]]+PaymentSchedule3[[#This Row],[Extra
payment]]&lt;=PaymentSchedule3[[#This Row],[Beginning
balance]],PaymentSchedule3[[#This Row],[Beginning
balance]]-PaymentSchedule3[[#This Row],[Principal]],0),"")</f>
        <v>0</v>
      </c>
      <c r="K142" s="27">
        <f ca="1">IF(PaymentSchedule3[[#This Row],[Payment number]]&lt;&gt;"",SUM(INDEX(PaymentSchedule3[Interest],1,1):PaymentSchedule3[[#This Row],[Interest]]),"")</f>
        <v>16000.342349509434</v>
      </c>
    </row>
    <row r="143" spans="2:11" ht="24" customHeight="1" x14ac:dyDescent="0.4">
      <c r="B143" s="25">
        <f ca="1">IF(LoanIsGood,IF(ROW()-ROW(PaymentSchedule3[[#Headers],[Payment number]])&gt;ScheduledNumberOfPayments,"",ROW()-ROW(PaymentSchedule3[[#Headers],[Payment number]])),"")</f>
        <v>130</v>
      </c>
      <c r="C143" s="26">
        <f ca="1">IF(PaymentSchedule3[[#This Row],[Payment number]]&lt;&gt;"",EOMONTH(LoanStartDate,ROW(PaymentSchedule3[[#This Row],[Payment number]])-ROW(PaymentSchedule3[[#Headers],[Payment number]])-2)+DAY(LoanStartDate),"")</f>
        <v>49983</v>
      </c>
      <c r="D143" s="27">
        <f ca="1">IF(PaymentSchedule3[[#This Row],[Payment number]]&lt;&gt;"",IF(ROW()-ROW(PaymentSchedule3[[#Headers],[Beginning
balance]])=1,LoanAmount,INDEX(PaymentSchedule3[Ending
balance],ROW()-ROW(PaymentSchedule3[[#Headers],[Beginning
balance]])-1)),"")</f>
        <v>0</v>
      </c>
      <c r="E143" s="27">
        <f ca="1">IF(PaymentSchedule3[[#This Row],[Payment number]]&lt;&gt;"",ScheduledPayment,"")</f>
        <v>395.64206581805638</v>
      </c>
      <c r="F14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3" s="27">
        <f ca="1">IF(PaymentSchedule3[[#This Row],[Payment number]]&lt;&gt;"",PaymentSchedule3[[#This Row],[Total
payment]]-PaymentSchedule3[[#This Row],[Interest]],"")</f>
        <v>0</v>
      </c>
      <c r="I143" s="27">
        <f ca="1">IF(PaymentSchedule3[[#This Row],[Payment number]]&lt;&gt;"",PaymentSchedule3[[#This Row],[Beginning
balance]]*(InterestRate/PaymentsPerYear),"")</f>
        <v>0</v>
      </c>
      <c r="J143" s="27">
        <f ca="1">IF(PaymentSchedule3[[#This Row],[Payment number]]&lt;&gt;"",IF(PaymentSchedule3[[#This Row],[Scheduled payment]]+PaymentSchedule3[[#This Row],[Extra
payment]]&lt;=PaymentSchedule3[[#This Row],[Beginning
balance]],PaymentSchedule3[[#This Row],[Beginning
balance]]-PaymentSchedule3[[#This Row],[Principal]],0),"")</f>
        <v>0</v>
      </c>
      <c r="K143" s="27">
        <f ca="1">IF(PaymentSchedule3[[#This Row],[Payment number]]&lt;&gt;"",SUM(INDEX(PaymentSchedule3[Interest],1,1):PaymentSchedule3[[#This Row],[Interest]]),"")</f>
        <v>16000.342349509434</v>
      </c>
    </row>
    <row r="144" spans="2:11" ht="24" customHeight="1" x14ac:dyDescent="0.4">
      <c r="B144" s="25">
        <f ca="1">IF(LoanIsGood,IF(ROW()-ROW(PaymentSchedule3[[#Headers],[Payment number]])&gt;ScheduledNumberOfPayments,"",ROW()-ROW(PaymentSchedule3[[#Headers],[Payment number]])),"")</f>
        <v>131</v>
      </c>
      <c r="C144" s="26">
        <f ca="1">IF(PaymentSchedule3[[#This Row],[Payment number]]&lt;&gt;"",EOMONTH(LoanStartDate,ROW(PaymentSchedule3[[#This Row],[Payment number]])-ROW(PaymentSchedule3[[#Headers],[Payment number]])-2)+DAY(LoanStartDate),"")</f>
        <v>50013</v>
      </c>
      <c r="D144" s="27">
        <f ca="1">IF(PaymentSchedule3[[#This Row],[Payment number]]&lt;&gt;"",IF(ROW()-ROW(PaymentSchedule3[[#Headers],[Beginning
balance]])=1,LoanAmount,INDEX(PaymentSchedule3[Ending
balance],ROW()-ROW(PaymentSchedule3[[#Headers],[Beginning
balance]])-1)),"")</f>
        <v>0</v>
      </c>
      <c r="E144" s="27">
        <f ca="1">IF(PaymentSchedule3[[#This Row],[Payment number]]&lt;&gt;"",ScheduledPayment,"")</f>
        <v>395.64206581805638</v>
      </c>
      <c r="F14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4" s="27">
        <f ca="1">IF(PaymentSchedule3[[#This Row],[Payment number]]&lt;&gt;"",PaymentSchedule3[[#This Row],[Total
payment]]-PaymentSchedule3[[#This Row],[Interest]],"")</f>
        <v>0</v>
      </c>
      <c r="I144" s="27">
        <f ca="1">IF(PaymentSchedule3[[#This Row],[Payment number]]&lt;&gt;"",PaymentSchedule3[[#This Row],[Beginning
balance]]*(InterestRate/PaymentsPerYear),"")</f>
        <v>0</v>
      </c>
      <c r="J144" s="27">
        <f ca="1">IF(PaymentSchedule3[[#This Row],[Payment number]]&lt;&gt;"",IF(PaymentSchedule3[[#This Row],[Scheduled payment]]+PaymentSchedule3[[#This Row],[Extra
payment]]&lt;=PaymentSchedule3[[#This Row],[Beginning
balance]],PaymentSchedule3[[#This Row],[Beginning
balance]]-PaymentSchedule3[[#This Row],[Principal]],0),"")</f>
        <v>0</v>
      </c>
      <c r="K144" s="27">
        <f ca="1">IF(PaymentSchedule3[[#This Row],[Payment number]]&lt;&gt;"",SUM(INDEX(PaymentSchedule3[Interest],1,1):PaymentSchedule3[[#This Row],[Interest]]),"")</f>
        <v>16000.342349509434</v>
      </c>
    </row>
    <row r="145" spans="2:11" ht="24" customHeight="1" x14ac:dyDescent="0.4">
      <c r="B145" s="25">
        <f ca="1">IF(LoanIsGood,IF(ROW()-ROW(PaymentSchedule3[[#Headers],[Payment number]])&gt;ScheduledNumberOfPayments,"",ROW()-ROW(PaymentSchedule3[[#Headers],[Payment number]])),"")</f>
        <v>132</v>
      </c>
      <c r="C145" s="26">
        <f ca="1">IF(PaymentSchedule3[[#This Row],[Payment number]]&lt;&gt;"",EOMONTH(LoanStartDate,ROW(PaymentSchedule3[[#This Row],[Payment number]])-ROW(PaymentSchedule3[[#Headers],[Payment number]])-2)+DAY(LoanStartDate),"")</f>
        <v>50044</v>
      </c>
      <c r="D145" s="27">
        <f ca="1">IF(PaymentSchedule3[[#This Row],[Payment number]]&lt;&gt;"",IF(ROW()-ROW(PaymentSchedule3[[#Headers],[Beginning
balance]])=1,LoanAmount,INDEX(PaymentSchedule3[Ending
balance],ROW()-ROW(PaymentSchedule3[[#Headers],[Beginning
balance]])-1)),"")</f>
        <v>0</v>
      </c>
      <c r="E145" s="27">
        <f ca="1">IF(PaymentSchedule3[[#This Row],[Payment number]]&lt;&gt;"",ScheduledPayment,"")</f>
        <v>395.64206581805638</v>
      </c>
      <c r="F14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5" s="27">
        <f ca="1">IF(PaymentSchedule3[[#This Row],[Payment number]]&lt;&gt;"",PaymentSchedule3[[#This Row],[Total
payment]]-PaymentSchedule3[[#This Row],[Interest]],"")</f>
        <v>0</v>
      </c>
      <c r="I145" s="27">
        <f ca="1">IF(PaymentSchedule3[[#This Row],[Payment number]]&lt;&gt;"",PaymentSchedule3[[#This Row],[Beginning
balance]]*(InterestRate/PaymentsPerYear),"")</f>
        <v>0</v>
      </c>
      <c r="J145" s="27">
        <f ca="1">IF(PaymentSchedule3[[#This Row],[Payment number]]&lt;&gt;"",IF(PaymentSchedule3[[#This Row],[Scheduled payment]]+PaymentSchedule3[[#This Row],[Extra
payment]]&lt;=PaymentSchedule3[[#This Row],[Beginning
balance]],PaymentSchedule3[[#This Row],[Beginning
balance]]-PaymentSchedule3[[#This Row],[Principal]],0),"")</f>
        <v>0</v>
      </c>
      <c r="K145" s="27">
        <f ca="1">IF(PaymentSchedule3[[#This Row],[Payment number]]&lt;&gt;"",SUM(INDEX(PaymentSchedule3[Interest],1,1):PaymentSchedule3[[#This Row],[Interest]]),"")</f>
        <v>16000.342349509434</v>
      </c>
    </row>
    <row r="146" spans="2:11" ht="24" customHeight="1" x14ac:dyDescent="0.4">
      <c r="B146" s="25">
        <f ca="1">IF(LoanIsGood,IF(ROW()-ROW(PaymentSchedule3[[#Headers],[Payment number]])&gt;ScheduledNumberOfPayments,"",ROW()-ROW(PaymentSchedule3[[#Headers],[Payment number]])),"")</f>
        <v>133</v>
      </c>
      <c r="C146" s="26">
        <f ca="1">IF(PaymentSchedule3[[#This Row],[Payment number]]&lt;&gt;"",EOMONTH(LoanStartDate,ROW(PaymentSchedule3[[#This Row],[Payment number]])-ROW(PaymentSchedule3[[#Headers],[Payment number]])-2)+DAY(LoanStartDate),"")</f>
        <v>50075</v>
      </c>
      <c r="D146" s="27">
        <f ca="1">IF(PaymentSchedule3[[#This Row],[Payment number]]&lt;&gt;"",IF(ROW()-ROW(PaymentSchedule3[[#Headers],[Beginning
balance]])=1,LoanAmount,INDEX(PaymentSchedule3[Ending
balance],ROW()-ROW(PaymentSchedule3[[#Headers],[Beginning
balance]])-1)),"")</f>
        <v>0</v>
      </c>
      <c r="E146" s="27">
        <f ca="1">IF(PaymentSchedule3[[#This Row],[Payment number]]&lt;&gt;"",ScheduledPayment,"")</f>
        <v>395.64206581805638</v>
      </c>
      <c r="F14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6" s="27">
        <f ca="1">IF(PaymentSchedule3[[#This Row],[Payment number]]&lt;&gt;"",PaymentSchedule3[[#This Row],[Total
payment]]-PaymentSchedule3[[#This Row],[Interest]],"")</f>
        <v>0</v>
      </c>
      <c r="I146" s="27">
        <f ca="1">IF(PaymentSchedule3[[#This Row],[Payment number]]&lt;&gt;"",PaymentSchedule3[[#This Row],[Beginning
balance]]*(InterestRate/PaymentsPerYear),"")</f>
        <v>0</v>
      </c>
      <c r="J146" s="27">
        <f ca="1">IF(PaymentSchedule3[[#This Row],[Payment number]]&lt;&gt;"",IF(PaymentSchedule3[[#This Row],[Scheduled payment]]+PaymentSchedule3[[#This Row],[Extra
payment]]&lt;=PaymentSchedule3[[#This Row],[Beginning
balance]],PaymentSchedule3[[#This Row],[Beginning
balance]]-PaymentSchedule3[[#This Row],[Principal]],0),"")</f>
        <v>0</v>
      </c>
      <c r="K146" s="27">
        <f ca="1">IF(PaymentSchedule3[[#This Row],[Payment number]]&lt;&gt;"",SUM(INDEX(PaymentSchedule3[Interest],1,1):PaymentSchedule3[[#This Row],[Interest]]),"")</f>
        <v>16000.342349509434</v>
      </c>
    </row>
    <row r="147" spans="2:11" ht="24" customHeight="1" x14ac:dyDescent="0.4">
      <c r="B147" s="25">
        <f ca="1">IF(LoanIsGood,IF(ROW()-ROW(PaymentSchedule3[[#Headers],[Payment number]])&gt;ScheduledNumberOfPayments,"",ROW()-ROW(PaymentSchedule3[[#Headers],[Payment number]])),"")</f>
        <v>134</v>
      </c>
      <c r="C147" s="26">
        <f ca="1">IF(PaymentSchedule3[[#This Row],[Payment number]]&lt;&gt;"",EOMONTH(LoanStartDate,ROW(PaymentSchedule3[[#This Row],[Payment number]])-ROW(PaymentSchedule3[[#Headers],[Payment number]])-2)+DAY(LoanStartDate),"")</f>
        <v>50103</v>
      </c>
      <c r="D147" s="27">
        <f ca="1">IF(PaymentSchedule3[[#This Row],[Payment number]]&lt;&gt;"",IF(ROW()-ROW(PaymentSchedule3[[#Headers],[Beginning
balance]])=1,LoanAmount,INDEX(PaymentSchedule3[Ending
balance],ROW()-ROW(PaymentSchedule3[[#Headers],[Beginning
balance]])-1)),"")</f>
        <v>0</v>
      </c>
      <c r="E147" s="27">
        <f ca="1">IF(PaymentSchedule3[[#This Row],[Payment number]]&lt;&gt;"",ScheduledPayment,"")</f>
        <v>395.64206581805638</v>
      </c>
      <c r="F14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7" s="27">
        <f ca="1">IF(PaymentSchedule3[[#This Row],[Payment number]]&lt;&gt;"",PaymentSchedule3[[#This Row],[Total
payment]]-PaymentSchedule3[[#This Row],[Interest]],"")</f>
        <v>0</v>
      </c>
      <c r="I147" s="27">
        <f ca="1">IF(PaymentSchedule3[[#This Row],[Payment number]]&lt;&gt;"",PaymentSchedule3[[#This Row],[Beginning
balance]]*(InterestRate/PaymentsPerYear),"")</f>
        <v>0</v>
      </c>
      <c r="J147" s="27">
        <f ca="1">IF(PaymentSchedule3[[#This Row],[Payment number]]&lt;&gt;"",IF(PaymentSchedule3[[#This Row],[Scheduled payment]]+PaymentSchedule3[[#This Row],[Extra
payment]]&lt;=PaymentSchedule3[[#This Row],[Beginning
balance]],PaymentSchedule3[[#This Row],[Beginning
balance]]-PaymentSchedule3[[#This Row],[Principal]],0),"")</f>
        <v>0</v>
      </c>
      <c r="K147" s="27">
        <f ca="1">IF(PaymentSchedule3[[#This Row],[Payment number]]&lt;&gt;"",SUM(INDEX(PaymentSchedule3[Interest],1,1):PaymentSchedule3[[#This Row],[Interest]]),"")</f>
        <v>16000.342349509434</v>
      </c>
    </row>
    <row r="148" spans="2:11" ht="24" customHeight="1" x14ac:dyDescent="0.4">
      <c r="B148" s="25">
        <f ca="1">IF(LoanIsGood,IF(ROW()-ROW(PaymentSchedule3[[#Headers],[Payment number]])&gt;ScheduledNumberOfPayments,"",ROW()-ROW(PaymentSchedule3[[#Headers],[Payment number]])),"")</f>
        <v>135</v>
      </c>
      <c r="C148" s="26">
        <f ca="1">IF(PaymentSchedule3[[#This Row],[Payment number]]&lt;&gt;"",EOMONTH(LoanStartDate,ROW(PaymentSchedule3[[#This Row],[Payment number]])-ROW(PaymentSchedule3[[#Headers],[Payment number]])-2)+DAY(LoanStartDate),"")</f>
        <v>50134</v>
      </c>
      <c r="D148" s="27">
        <f ca="1">IF(PaymentSchedule3[[#This Row],[Payment number]]&lt;&gt;"",IF(ROW()-ROW(PaymentSchedule3[[#Headers],[Beginning
balance]])=1,LoanAmount,INDEX(PaymentSchedule3[Ending
balance],ROW()-ROW(PaymentSchedule3[[#Headers],[Beginning
balance]])-1)),"")</f>
        <v>0</v>
      </c>
      <c r="E148" s="27">
        <f ca="1">IF(PaymentSchedule3[[#This Row],[Payment number]]&lt;&gt;"",ScheduledPayment,"")</f>
        <v>395.64206581805638</v>
      </c>
      <c r="F14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8" s="27">
        <f ca="1">IF(PaymentSchedule3[[#This Row],[Payment number]]&lt;&gt;"",PaymentSchedule3[[#This Row],[Total
payment]]-PaymentSchedule3[[#This Row],[Interest]],"")</f>
        <v>0</v>
      </c>
      <c r="I148" s="27">
        <f ca="1">IF(PaymentSchedule3[[#This Row],[Payment number]]&lt;&gt;"",PaymentSchedule3[[#This Row],[Beginning
balance]]*(InterestRate/PaymentsPerYear),"")</f>
        <v>0</v>
      </c>
      <c r="J148" s="27">
        <f ca="1">IF(PaymentSchedule3[[#This Row],[Payment number]]&lt;&gt;"",IF(PaymentSchedule3[[#This Row],[Scheduled payment]]+PaymentSchedule3[[#This Row],[Extra
payment]]&lt;=PaymentSchedule3[[#This Row],[Beginning
balance]],PaymentSchedule3[[#This Row],[Beginning
balance]]-PaymentSchedule3[[#This Row],[Principal]],0),"")</f>
        <v>0</v>
      </c>
      <c r="K148" s="27">
        <f ca="1">IF(PaymentSchedule3[[#This Row],[Payment number]]&lt;&gt;"",SUM(INDEX(PaymentSchedule3[Interest],1,1):PaymentSchedule3[[#This Row],[Interest]]),"")</f>
        <v>16000.342349509434</v>
      </c>
    </row>
    <row r="149" spans="2:11" ht="24" customHeight="1" x14ac:dyDescent="0.4">
      <c r="B149" s="25">
        <f ca="1">IF(LoanIsGood,IF(ROW()-ROW(PaymentSchedule3[[#Headers],[Payment number]])&gt;ScheduledNumberOfPayments,"",ROW()-ROW(PaymentSchedule3[[#Headers],[Payment number]])),"")</f>
        <v>136</v>
      </c>
      <c r="C149" s="26">
        <f ca="1">IF(PaymentSchedule3[[#This Row],[Payment number]]&lt;&gt;"",EOMONTH(LoanStartDate,ROW(PaymentSchedule3[[#This Row],[Payment number]])-ROW(PaymentSchedule3[[#Headers],[Payment number]])-2)+DAY(LoanStartDate),"")</f>
        <v>50164</v>
      </c>
      <c r="D149" s="27">
        <f ca="1">IF(PaymentSchedule3[[#This Row],[Payment number]]&lt;&gt;"",IF(ROW()-ROW(PaymentSchedule3[[#Headers],[Beginning
balance]])=1,LoanAmount,INDEX(PaymentSchedule3[Ending
balance],ROW()-ROW(PaymentSchedule3[[#Headers],[Beginning
balance]])-1)),"")</f>
        <v>0</v>
      </c>
      <c r="E149" s="27">
        <f ca="1">IF(PaymentSchedule3[[#This Row],[Payment number]]&lt;&gt;"",ScheduledPayment,"")</f>
        <v>395.64206581805638</v>
      </c>
      <c r="F14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4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49" s="27">
        <f ca="1">IF(PaymentSchedule3[[#This Row],[Payment number]]&lt;&gt;"",PaymentSchedule3[[#This Row],[Total
payment]]-PaymentSchedule3[[#This Row],[Interest]],"")</f>
        <v>0</v>
      </c>
      <c r="I149" s="27">
        <f ca="1">IF(PaymentSchedule3[[#This Row],[Payment number]]&lt;&gt;"",PaymentSchedule3[[#This Row],[Beginning
balance]]*(InterestRate/PaymentsPerYear),"")</f>
        <v>0</v>
      </c>
      <c r="J149" s="27">
        <f ca="1">IF(PaymentSchedule3[[#This Row],[Payment number]]&lt;&gt;"",IF(PaymentSchedule3[[#This Row],[Scheduled payment]]+PaymentSchedule3[[#This Row],[Extra
payment]]&lt;=PaymentSchedule3[[#This Row],[Beginning
balance]],PaymentSchedule3[[#This Row],[Beginning
balance]]-PaymentSchedule3[[#This Row],[Principal]],0),"")</f>
        <v>0</v>
      </c>
      <c r="K149" s="27">
        <f ca="1">IF(PaymentSchedule3[[#This Row],[Payment number]]&lt;&gt;"",SUM(INDEX(PaymentSchedule3[Interest],1,1):PaymentSchedule3[[#This Row],[Interest]]),"")</f>
        <v>16000.342349509434</v>
      </c>
    </row>
    <row r="150" spans="2:11" ht="24" customHeight="1" x14ac:dyDescent="0.4">
      <c r="B150" s="25">
        <f ca="1">IF(LoanIsGood,IF(ROW()-ROW(PaymentSchedule3[[#Headers],[Payment number]])&gt;ScheduledNumberOfPayments,"",ROW()-ROW(PaymentSchedule3[[#Headers],[Payment number]])),"")</f>
        <v>137</v>
      </c>
      <c r="C150" s="26">
        <f ca="1">IF(PaymentSchedule3[[#This Row],[Payment number]]&lt;&gt;"",EOMONTH(LoanStartDate,ROW(PaymentSchedule3[[#This Row],[Payment number]])-ROW(PaymentSchedule3[[#Headers],[Payment number]])-2)+DAY(LoanStartDate),"")</f>
        <v>50195</v>
      </c>
      <c r="D150" s="27">
        <f ca="1">IF(PaymentSchedule3[[#This Row],[Payment number]]&lt;&gt;"",IF(ROW()-ROW(PaymentSchedule3[[#Headers],[Beginning
balance]])=1,LoanAmount,INDEX(PaymentSchedule3[Ending
balance],ROW()-ROW(PaymentSchedule3[[#Headers],[Beginning
balance]])-1)),"")</f>
        <v>0</v>
      </c>
      <c r="E150" s="27">
        <f ca="1">IF(PaymentSchedule3[[#This Row],[Payment number]]&lt;&gt;"",ScheduledPayment,"")</f>
        <v>395.64206581805638</v>
      </c>
      <c r="F15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0" s="27">
        <f ca="1">IF(PaymentSchedule3[[#This Row],[Payment number]]&lt;&gt;"",PaymentSchedule3[[#This Row],[Total
payment]]-PaymentSchedule3[[#This Row],[Interest]],"")</f>
        <v>0</v>
      </c>
      <c r="I150" s="27">
        <f ca="1">IF(PaymentSchedule3[[#This Row],[Payment number]]&lt;&gt;"",PaymentSchedule3[[#This Row],[Beginning
balance]]*(InterestRate/PaymentsPerYear),"")</f>
        <v>0</v>
      </c>
      <c r="J150" s="27">
        <f ca="1">IF(PaymentSchedule3[[#This Row],[Payment number]]&lt;&gt;"",IF(PaymentSchedule3[[#This Row],[Scheduled payment]]+PaymentSchedule3[[#This Row],[Extra
payment]]&lt;=PaymentSchedule3[[#This Row],[Beginning
balance]],PaymentSchedule3[[#This Row],[Beginning
balance]]-PaymentSchedule3[[#This Row],[Principal]],0),"")</f>
        <v>0</v>
      </c>
      <c r="K150" s="27">
        <f ca="1">IF(PaymentSchedule3[[#This Row],[Payment number]]&lt;&gt;"",SUM(INDEX(PaymentSchedule3[Interest],1,1):PaymentSchedule3[[#This Row],[Interest]]),"")</f>
        <v>16000.342349509434</v>
      </c>
    </row>
    <row r="151" spans="2:11" ht="24" customHeight="1" x14ac:dyDescent="0.4">
      <c r="B151" s="25">
        <f ca="1">IF(LoanIsGood,IF(ROW()-ROW(PaymentSchedule3[[#Headers],[Payment number]])&gt;ScheduledNumberOfPayments,"",ROW()-ROW(PaymentSchedule3[[#Headers],[Payment number]])),"")</f>
        <v>138</v>
      </c>
      <c r="C151" s="26">
        <f ca="1">IF(PaymentSchedule3[[#This Row],[Payment number]]&lt;&gt;"",EOMONTH(LoanStartDate,ROW(PaymentSchedule3[[#This Row],[Payment number]])-ROW(PaymentSchedule3[[#Headers],[Payment number]])-2)+DAY(LoanStartDate),"")</f>
        <v>50225</v>
      </c>
      <c r="D151" s="27">
        <f ca="1">IF(PaymentSchedule3[[#This Row],[Payment number]]&lt;&gt;"",IF(ROW()-ROW(PaymentSchedule3[[#Headers],[Beginning
balance]])=1,LoanAmount,INDEX(PaymentSchedule3[Ending
balance],ROW()-ROW(PaymentSchedule3[[#Headers],[Beginning
balance]])-1)),"")</f>
        <v>0</v>
      </c>
      <c r="E151" s="27">
        <f ca="1">IF(PaymentSchedule3[[#This Row],[Payment number]]&lt;&gt;"",ScheduledPayment,"")</f>
        <v>395.64206581805638</v>
      </c>
      <c r="F15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1" s="27">
        <f ca="1">IF(PaymentSchedule3[[#This Row],[Payment number]]&lt;&gt;"",PaymentSchedule3[[#This Row],[Total
payment]]-PaymentSchedule3[[#This Row],[Interest]],"")</f>
        <v>0</v>
      </c>
      <c r="I151" s="27">
        <f ca="1">IF(PaymentSchedule3[[#This Row],[Payment number]]&lt;&gt;"",PaymentSchedule3[[#This Row],[Beginning
balance]]*(InterestRate/PaymentsPerYear),"")</f>
        <v>0</v>
      </c>
      <c r="J151" s="27">
        <f ca="1">IF(PaymentSchedule3[[#This Row],[Payment number]]&lt;&gt;"",IF(PaymentSchedule3[[#This Row],[Scheduled payment]]+PaymentSchedule3[[#This Row],[Extra
payment]]&lt;=PaymentSchedule3[[#This Row],[Beginning
balance]],PaymentSchedule3[[#This Row],[Beginning
balance]]-PaymentSchedule3[[#This Row],[Principal]],0),"")</f>
        <v>0</v>
      </c>
      <c r="K151" s="27">
        <f ca="1">IF(PaymentSchedule3[[#This Row],[Payment number]]&lt;&gt;"",SUM(INDEX(PaymentSchedule3[Interest],1,1):PaymentSchedule3[[#This Row],[Interest]]),"")</f>
        <v>16000.342349509434</v>
      </c>
    </row>
    <row r="152" spans="2:11" ht="24" customHeight="1" x14ac:dyDescent="0.4">
      <c r="B152" s="25">
        <f ca="1">IF(LoanIsGood,IF(ROW()-ROW(PaymentSchedule3[[#Headers],[Payment number]])&gt;ScheduledNumberOfPayments,"",ROW()-ROW(PaymentSchedule3[[#Headers],[Payment number]])),"")</f>
        <v>139</v>
      </c>
      <c r="C152" s="26">
        <f ca="1">IF(PaymentSchedule3[[#This Row],[Payment number]]&lt;&gt;"",EOMONTH(LoanStartDate,ROW(PaymentSchedule3[[#This Row],[Payment number]])-ROW(PaymentSchedule3[[#Headers],[Payment number]])-2)+DAY(LoanStartDate),"")</f>
        <v>50256</v>
      </c>
      <c r="D152" s="27">
        <f ca="1">IF(PaymentSchedule3[[#This Row],[Payment number]]&lt;&gt;"",IF(ROW()-ROW(PaymentSchedule3[[#Headers],[Beginning
balance]])=1,LoanAmount,INDEX(PaymentSchedule3[Ending
balance],ROW()-ROW(PaymentSchedule3[[#Headers],[Beginning
balance]])-1)),"")</f>
        <v>0</v>
      </c>
      <c r="E152" s="27">
        <f ca="1">IF(PaymentSchedule3[[#This Row],[Payment number]]&lt;&gt;"",ScheduledPayment,"")</f>
        <v>395.64206581805638</v>
      </c>
      <c r="F15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2" s="27">
        <f ca="1">IF(PaymentSchedule3[[#This Row],[Payment number]]&lt;&gt;"",PaymentSchedule3[[#This Row],[Total
payment]]-PaymentSchedule3[[#This Row],[Interest]],"")</f>
        <v>0</v>
      </c>
      <c r="I152" s="27">
        <f ca="1">IF(PaymentSchedule3[[#This Row],[Payment number]]&lt;&gt;"",PaymentSchedule3[[#This Row],[Beginning
balance]]*(InterestRate/PaymentsPerYear),"")</f>
        <v>0</v>
      </c>
      <c r="J152" s="27">
        <f ca="1">IF(PaymentSchedule3[[#This Row],[Payment number]]&lt;&gt;"",IF(PaymentSchedule3[[#This Row],[Scheduled payment]]+PaymentSchedule3[[#This Row],[Extra
payment]]&lt;=PaymentSchedule3[[#This Row],[Beginning
balance]],PaymentSchedule3[[#This Row],[Beginning
balance]]-PaymentSchedule3[[#This Row],[Principal]],0),"")</f>
        <v>0</v>
      </c>
      <c r="K152" s="27">
        <f ca="1">IF(PaymentSchedule3[[#This Row],[Payment number]]&lt;&gt;"",SUM(INDEX(PaymentSchedule3[Interest],1,1):PaymentSchedule3[[#This Row],[Interest]]),"")</f>
        <v>16000.342349509434</v>
      </c>
    </row>
    <row r="153" spans="2:11" ht="24" customHeight="1" x14ac:dyDescent="0.4">
      <c r="B153" s="25">
        <f ca="1">IF(LoanIsGood,IF(ROW()-ROW(PaymentSchedule3[[#Headers],[Payment number]])&gt;ScheduledNumberOfPayments,"",ROW()-ROW(PaymentSchedule3[[#Headers],[Payment number]])),"")</f>
        <v>140</v>
      </c>
      <c r="C153" s="26">
        <f ca="1">IF(PaymentSchedule3[[#This Row],[Payment number]]&lt;&gt;"",EOMONTH(LoanStartDate,ROW(PaymentSchedule3[[#This Row],[Payment number]])-ROW(PaymentSchedule3[[#Headers],[Payment number]])-2)+DAY(LoanStartDate),"")</f>
        <v>50287</v>
      </c>
      <c r="D153" s="27">
        <f ca="1">IF(PaymentSchedule3[[#This Row],[Payment number]]&lt;&gt;"",IF(ROW()-ROW(PaymentSchedule3[[#Headers],[Beginning
balance]])=1,LoanAmount,INDEX(PaymentSchedule3[Ending
balance],ROW()-ROW(PaymentSchedule3[[#Headers],[Beginning
balance]])-1)),"")</f>
        <v>0</v>
      </c>
      <c r="E153" s="27">
        <f ca="1">IF(PaymentSchedule3[[#This Row],[Payment number]]&lt;&gt;"",ScheduledPayment,"")</f>
        <v>395.64206581805638</v>
      </c>
      <c r="F15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3" s="27">
        <f ca="1">IF(PaymentSchedule3[[#This Row],[Payment number]]&lt;&gt;"",PaymentSchedule3[[#This Row],[Total
payment]]-PaymentSchedule3[[#This Row],[Interest]],"")</f>
        <v>0</v>
      </c>
      <c r="I153" s="27">
        <f ca="1">IF(PaymentSchedule3[[#This Row],[Payment number]]&lt;&gt;"",PaymentSchedule3[[#This Row],[Beginning
balance]]*(InterestRate/PaymentsPerYear),"")</f>
        <v>0</v>
      </c>
      <c r="J153" s="27">
        <f ca="1">IF(PaymentSchedule3[[#This Row],[Payment number]]&lt;&gt;"",IF(PaymentSchedule3[[#This Row],[Scheduled payment]]+PaymentSchedule3[[#This Row],[Extra
payment]]&lt;=PaymentSchedule3[[#This Row],[Beginning
balance]],PaymentSchedule3[[#This Row],[Beginning
balance]]-PaymentSchedule3[[#This Row],[Principal]],0),"")</f>
        <v>0</v>
      </c>
      <c r="K153" s="27">
        <f ca="1">IF(PaymentSchedule3[[#This Row],[Payment number]]&lt;&gt;"",SUM(INDEX(PaymentSchedule3[Interest],1,1):PaymentSchedule3[[#This Row],[Interest]]),"")</f>
        <v>16000.342349509434</v>
      </c>
    </row>
    <row r="154" spans="2:11" ht="24" customHeight="1" x14ac:dyDescent="0.4">
      <c r="B154" s="25">
        <f ca="1">IF(LoanIsGood,IF(ROW()-ROW(PaymentSchedule3[[#Headers],[Payment number]])&gt;ScheduledNumberOfPayments,"",ROW()-ROW(PaymentSchedule3[[#Headers],[Payment number]])),"")</f>
        <v>141</v>
      </c>
      <c r="C154" s="26">
        <f ca="1">IF(PaymentSchedule3[[#This Row],[Payment number]]&lt;&gt;"",EOMONTH(LoanStartDate,ROW(PaymentSchedule3[[#This Row],[Payment number]])-ROW(PaymentSchedule3[[#Headers],[Payment number]])-2)+DAY(LoanStartDate),"")</f>
        <v>50317</v>
      </c>
      <c r="D154" s="27">
        <f ca="1">IF(PaymentSchedule3[[#This Row],[Payment number]]&lt;&gt;"",IF(ROW()-ROW(PaymentSchedule3[[#Headers],[Beginning
balance]])=1,LoanAmount,INDEX(PaymentSchedule3[Ending
balance],ROW()-ROW(PaymentSchedule3[[#Headers],[Beginning
balance]])-1)),"")</f>
        <v>0</v>
      </c>
      <c r="E154" s="27">
        <f ca="1">IF(PaymentSchedule3[[#This Row],[Payment number]]&lt;&gt;"",ScheduledPayment,"")</f>
        <v>395.64206581805638</v>
      </c>
      <c r="F15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4" s="27">
        <f ca="1">IF(PaymentSchedule3[[#This Row],[Payment number]]&lt;&gt;"",PaymentSchedule3[[#This Row],[Total
payment]]-PaymentSchedule3[[#This Row],[Interest]],"")</f>
        <v>0</v>
      </c>
      <c r="I154" s="27">
        <f ca="1">IF(PaymentSchedule3[[#This Row],[Payment number]]&lt;&gt;"",PaymentSchedule3[[#This Row],[Beginning
balance]]*(InterestRate/PaymentsPerYear),"")</f>
        <v>0</v>
      </c>
      <c r="J154" s="27">
        <f ca="1">IF(PaymentSchedule3[[#This Row],[Payment number]]&lt;&gt;"",IF(PaymentSchedule3[[#This Row],[Scheduled payment]]+PaymentSchedule3[[#This Row],[Extra
payment]]&lt;=PaymentSchedule3[[#This Row],[Beginning
balance]],PaymentSchedule3[[#This Row],[Beginning
balance]]-PaymentSchedule3[[#This Row],[Principal]],0),"")</f>
        <v>0</v>
      </c>
      <c r="K154" s="27">
        <f ca="1">IF(PaymentSchedule3[[#This Row],[Payment number]]&lt;&gt;"",SUM(INDEX(PaymentSchedule3[Interest],1,1):PaymentSchedule3[[#This Row],[Interest]]),"")</f>
        <v>16000.342349509434</v>
      </c>
    </row>
    <row r="155" spans="2:11" ht="24" customHeight="1" x14ac:dyDescent="0.4">
      <c r="B155" s="25">
        <f ca="1">IF(LoanIsGood,IF(ROW()-ROW(PaymentSchedule3[[#Headers],[Payment number]])&gt;ScheduledNumberOfPayments,"",ROW()-ROW(PaymentSchedule3[[#Headers],[Payment number]])),"")</f>
        <v>142</v>
      </c>
      <c r="C155" s="26">
        <f ca="1">IF(PaymentSchedule3[[#This Row],[Payment number]]&lt;&gt;"",EOMONTH(LoanStartDate,ROW(PaymentSchedule3[[#This Row],[Payment number]])-ROW(PaymentSchedule3[[#Headers],[Payment number]])-2)+DAY(LoanStartDate),"")</f>
        <v>50348</v>
      </c>
      <c r="D155" s="27">
        <f ca="1">IF(PaymentSchedule3[[#This Row],[Payment number]]&lt;&gt;"",IF(ROW()-ROW(PaymentSchedule3[[#Headers],[Beginning
balance]])=1,LoanAmount,INDEX(PaymentSchedule3[Ending
balance],ROW()-ROW(PaymentSchedule3[[#Headers],[Beginning
balance]])-1)),"")</f>
        <v>0</v>
      </c>
      <c r="E155" s="27">
        <f ca="1">IF(PaymentSchedule3[[#This Row],[Payment number]]&lt;&gt;"",ScheduledPayment,"")</f>
        <v>395.64206581805638</v>
      </c>
      <c r="F15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5" s="27">
        <f ca="1">IF(PaymentSchedule3[[#This Row],[Payment number]]&lt;&gt;"",PaymentSchedule3[[#This Row],[Total
payment]]-PaymentSchedule3[[#This Row],[Interest]],"")</f>
        <v>0</v>
      </c>
      <c r="I155" s="27">
        <f ca="1">IF(PaymentSchedule3[[#This Row],[Payment number]]&lt;&gt;"",PaymentSchedule3[[#This Row],[Beginning
balance]]*(InterestRate/PaymentsPerYear),"")</f>
        <v>0</v>
      </c>
      <c r="J155" s="27">
        <f ca="1">IF(PaymentSchedule3[[#This Row],[Payment number]]&lt;&gt;"",IF(PaymentSchedule3[[#This Row],[Scheduled payment]]+PaymentSchedule3[[#This Row],[Extra
payment]]&lt;=PaymentSchedule3[[#This Row],[Beginning
balance]],PaymentSchedule3[[#This Row],[Beginning
balance]]-PaymentSchedule3[[#This Row],[Principal]],0),"")</f>
        <v>0</v>
      </c>
      <c r="K155" s="27">
        <f ca="1">IF(PaymentSchedule3[[#This Row],[Payment number]]&lt;&gt;"",SUM(INDEX(PaymentSchedule3[Interest],1,1):PaymentSchedule3[[#This Row],[Interest]]),"")</f>
        <v>16000.342349509434</v>
      </c>
    </row>
    <row r="156" spans="2:11" ht="24" customHeight="1" x14ac:dyDescent="0.4">
      <c r="B156" s="25">
        <f ca="1">IF(LoanIsGood,IF(ROW()-ROW(PaymentSchedule3[[#Headers],[Payment number]])&gt;ScheduledNumberOfPayments,"",ROW()-ROW(PaymentSchedule3[[#Headers],[Payment number]])),"")</f>
        <v>143</v>
      </c>
      <c r="C156" s="26">
        <f ca="1">IF(PaymentSchedule3[[#This Row],[Payment number]]&lt;&gt;"",EOMONTH(LoanStartDate,ROW(PaymentSchedule3[[#This Row],[Payment number]])-ROW(PaymentSchedule3[[#Headers],[Payment number]])-2)+DAY(LoanStartDate),"")</f>
        <v>50378</v>
      </c>
      <c r="D156" s="27">
        <f ca="1">IF(PaymentSchedule3[[#This Row],[Payment number]]&lt;&gt;"",IF(ROW()-ROW(PaymentSchedule3[[#Headers],[Beginning
balance]])=1,LoanAmount,INDEX(PaymentSchedule3[Ending
balance],ROW()-ROW(PaymentSchedule3[[#Headers],[Beginning
balance]])-1)),"")</f>
        <v>0</v>
      </c>
      <c r="E156" s="27">
        <f ca="1">IF(PaymentSchedule3[[#This Row],[Payment number]]&lt;&gt;"",ScheduledPayment,"")</f>
        <v>395.64206581805638</v>
      </c>
      <c r="F15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6" s="27">
        <f ca="1">IF(PaymentSchedule3[[#This Row],[Payment number]]&lt;&gt;"",PaymentSchedule3[[#This Row],[Total
payment]]-PaymentSchedule3[[#This Row],[Interest]],"")</f>
        <v>0</v>
      </c>
      <c r="I156" s="27">
        <f ca="1">IF(PaymentSchedule3[[#This Row],[Payment number]]&lt;&gt;"",PaymentSchedule3[[#This Row],[Beginning
balance]]*(InterestRate/PaymentsPerYear),"")</f>
        <v>0</v>
      </c>
      <c r="J156" s="27">
        <f ca="1">IF(PaymentSchedule3[[#This Row],[Payment number]]&lt;&gt;"",IF(PaymentSchedule3[[#This Row],[Scheduled payment]]+PaymentSchedule3[[#This Row],[Extra
payment]]&lt;=PaymentSchedule3[[#This Row],[Beginning
balance]],PaymentSchedule3[[#This Row],[Beginning
balance]]-PaymentSchedule3[[#This Row],[Principal]],0),"")</f>
        <v>0</v>
      </c>
      <c r="K156" s="27">
        <f ca="1">IF(PaymentSchedule3[[#This Row],[Payment number]]&lt;&gt;"",SUM(INDEX(PaymentSchedule3[Interest],1,1):PaymentSchedule3[[#This Row],[Interest]]),"")</f>
        <v>16000.342349509434</v>
      </c>
    </row>
    <row r="157" spans="2:11" ht="24" customHeight="1" x14ac:dyDescent="0.4">
      <c r="B157" s="25">
        <f ca="1">IF(LoanIsGood,IF(ROW()-ROW(PaymentSchedule3[[#Headers],[Payment number]])&gt;ScheduledNumberOfPayments,"",ROW()-ROW(PaymentSchedule3[[#Headers],[Payment number]])),"")</f>
        <v>144</v>
      </c>
      <c r="C157" s="26">
        <f ca="1">IF(PaymentSchedule3[[#This Row],[Payment number]]&lt;&gt;"",EOMONTH(LoanStartDate,ROW(PaymentSchedule3[[#This Row],[Payment number]])-ROW(PaymentSchedule3[[#Headers],[Payment number]])-2)+DAY(LoanStartDate),"")</f>
        <v>50409</v>
      </c>
      <c r="D157" s="27">
        <f ca="1">IF(PaymentSchedule3[[#This Row],[Payment number]]&lt;&gt;"",IF(ROW()-ROW(PaymentSchedule3[[#Headers],[Beginning
balance]])=1,LoanAmount,INDEX(PaymentSchedule3[Ending
balance],ROW()-ROW(PaymentSchedule3[[#Headers],[Beginning
balance]])-1)),"")</f>
        <v>0</v>
      </c>
      <c r="E157" s="27">
        <f ca="1">IF(PaymentSchedule3[[#This Row],[Payment number]]&lt;&gt;"",ScheduledPayment,"")</f>
        <v>395.64206581805638</v>
      </c>
      <c r="F15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7" s="27">
        <f ca="1">IF(PaymentSchedule3[[#This Row],[Payment number]]&lt;&gt;"",PaymentSchedule3[[#This Row],[Total
payment]]-PaymentSchedule3[[#This Row],[Interest]],"")</f>
        <v>0</v>
      </c>
      <c r="I157" s="27">
        <f ca="1">IF(PaymentSchedule3[[#This Row],[Payment number]]&lt;&gt;"",PaymentSchedule3[[#This Row],[Beginning
balance]]*(InterestRate/PaymentsPerYear),"")</f>
        <v>0</v>
      </c>
      <c r="J157" s="27">
        <f ca="1">IF(PaymentSchedule3[[#This Row],[Payment number]]&lt;&gt;"",IF(PaymentSchedule3[[#This Row],[Scheduled payment]]+PaymentSchedule3[[#This Row],[Extra
payment]]&lt;=PaymentSchedule3[[#This Row],[Beginning
balance]],PaymentSchedule3[[#This Row],[Beginning
balance]]-PaymentSchedule3[[#This Row],[Principal]],0),"")</f>
        <v>0</v>
      </c>
      <c r="K157" s="27">
        <f ca="1">IF(PaymentSchedule3[[#This Row],[Payment number]]&lt;&gt;"",SUM(INDEX(PaymentSchedule3[Interest],1,1):PaymentSchedule3[[#This Row],[Interest]]),"")</f>
        <v>16000.342349509434</v>
      </c>
    </row>
    <row r="158" spans="2:11" ht="24" customHeight="1" x14ac:dyDescent="0.4">
      <c r="B158" s="25">
        <f ca="1">IF(LoanIsGood,IF(ROW()-ROW(PaymentSchedule3[[#Headers],[Payment number]])&gt;ScheduledNumberOfPayments,"",ROW()-ROW(PaymentSchedule3[[#Headers],[Payment number]])),"")</f>
        <v>145</v>
      </c>
      <c r="C158" s="26">
        <f ca="1">IF(PaymentSchedule3[[#This Row],[Payment number]]&lt;&gt;"",EOMONTH(LoanStartDate,ROW(PaymentSchedule3[[#This Row],[Payment number]])-ROW(PaymentSchedule3[[#Headers],[Payment number]])-2)+DAY(LoanStartDate),"")</f>
        <v>50440</v>
      </c>
      <c r="D158" s="27">
        <f ca="1">IF(PaymentSchedule3[[#This Row],[Payment number]]&lt;&gt;"",IF(ROW()-ROW(PaymentSchedule3[[#Headers],[Beginning
balance]])=1,LoanAmount,INDEX(PaymentSchedule3[Ending
balance],ROW()-ROW(PaymentSchedule3[[#Headers],[Beginning
balance]])-1)),"")</f>
        <v>0</v>
      </c>
      <c r="E158" s="27">
        <f ca="1">IF(PaymentSchedule3[[#This Row],[Payment number]]&lt;&gt;"",ScheduledPayment,"")</f>
        <v>395.64206581805638</v>
      </c>
      <c r="F15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8" s="27">
        <f ca="1">IF(PaymentSchedule3[[#This Row],[Payment number]]&lt;&gt;"",PaymentSchedule3[[#This Row],[Total
payment]]-PaymentSchedule3[[#This Row],[Interest]],"")</f>
        <v>0</v>
      </c>
      <c r="I158" s="27">
        <f ca="1">IF(PaymentSchedule3[[#This Row],[Payment number]]&lt;&gt;"",PaymentSchedule3[[#This Row],[Beginning
balance]]*(InterestRate/PaymentsPerYear),"")</f>
        <v>0</v>
      </c>
      <c r="J158" s="27">
        <f ca="1">IF(PaymentSchedule3[[#This Row],[Payment number]]&lt;&gt;"",IF(PaymentSchedule3[[#This Row],[Scheduled payment]]+PaymentSchedule3[[#This Row],[Extra
payment]]&lt;=PaymentSchedule3[[#This Row],[Beginning
balance]],PaymentSchedule3[[#This Row],[Beginning
balance]]-PaymentSchedule3[[#This Row],[Principal]],0),"")</f>
        <v>0</v>
      </c>
      <c r="K158" s="27">
        <f ca="1">IF(PaymentSchedule3[[#This Row],[Payment number]]&lt;&gt;"",SUM(INDEX(PaymentSchedule3[Interest],1,1):PaymentSchedule3[[#This Row],[Interest]]),"")</f>
        <v>16000.342349509434</v>
      </c>
    </row>
    <row r="159" spans="2:11" ht="24" customHeight="1" x14ac:dyDescent="0.4">
      <c r="B159" s="25">
        <f ca="1">IF(LoanIsGood,IF(ROW()-ROW(PaymentSchedule3[[#Headers],[Payment number]])&gt;ScheduledNumberOfPayments,"",ROW()-ROW(PaymentSchedule3[[#Headers],[Payment number]])),"")</f>
        <v>146</v>
      </c>
      <c r="C159" s="26">
        <f ca="1">IF(PaymentSchedule3[[#This Row],[Payment number]]&lt;&gt;"",EOMONTH(LoanStartDate,ROW(PaymentSchedule3[[#This Row],[Payment number]])-ROW(PaymentSchedule3[[#Headers],[Payment number]])-2)+DAY(LoanStartDate),"")</f>
        <v>50468</v>
      </c>
      <c r="D159" s="27">
        <f ca="1">IF(PaymentSchedule3[[#This Row],[Payment number]]&lt;&gt;"",IF(ROW()-ROW(PaymentSchedule3[[#Headers],[Beginning
balance]])=1,LoanAmount,INDEX(PaymentSchedule3[Ending
balance],ROW()-ROW(PaymentSchedule3[[#Headers],[Beginning
balance]])-1)),"")</f>
        <v>0</v>
      </c>
      <c r="E159" s="27">
        <f ca="1">IF(PaymentSchedule3[[#This Row],[Payment number]]&lt;&gt;"",ScheduledPayment,"")</f>
        <v>395.64206581805638</v>
      </c>
      <c r="F15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5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59" s="27">
        <f ca="1">IF(PaymentSchedule3[[#This Row],[Payment number]]&lt;&gt;"",PaymentSchedule3[[#This Row],[Total
payment]]-PaymentSchedule3[[#This Row],[Interest]],"")</f>
        <v>0</v>
      </c>
      <c r="I159" s="27">
        <f ca="1">IF(PaymentSchedule3[[#This Row],[Payment number]]&lt;&gt;"",PaymentSchedule3[[#This Row],[Beginning
balance]]*(InterestRate/PaymentsPerYear),"")</f>
        <v>0</v>
      </c>
      <c r="J159" s="27">
        <f ca="1">IF(PaymentSchedule3[[#This Row],[Payment number]]&lt;&gt;"",IF(PaymentSchedule3[[#This Row],[Scheduled payment]]+PaymentSchedule3[[#This Row],[Extra
payment]]&lt;=PaymentSchedule3[[#This Row],[Beginning
balance]],PaymentSchedule3[[#This Row],[Beginning
balance]]-PaymentSchedule3[[#This Row],[Principal]],0),"")</f>
        <v>0</v>
      </c>
      <c r="K159" s="27">
        <f ca="1">IF(PaymentSchedule3[[#This Row],[Payment number]]&lt;&gt;"",SUM(INDEX(PaymentSchedule3[Interest],1,1):PaymentSchedule3[[#This Row],[Interest]]),"")</f>
        <v>16000.342349509434</v>
      </c>
    </row>
    <row r="160" spans="2:11" ht="24" customHeight="1" x14ac:dyDescent="0.4">
      <c r="B160" s="25">
        <f ca="1">IF(LoanIsGood,IF(ROW()-ROW(PaymentSchedule3[[#Headers],[Payment number]])&gt;ScheduledNumberOfPayments,"",ROW()-ROW(PaymentSchedule3[[#Headers],[Payment number]])),"")</f>
        <v>147</v>
      </c>
      <c r="C160" s="26">
        <f ca="1">IF(PaymentSchedule3[[#This Row],[Payment number]]&lt;&gt;"",EOMONTH(LoanStartDate,ROW(PaymentSchedule3[[#This Row],[Payment number]])-ROW(PaymentSchedule3[[#Headers],[Payment number]])-2)+DAY(LoanStartDate),"")</f>
        <v>50499</v>
      </c>
      <c r="D160" s="27">
        <f ca="1">IF(PaymentSchedule3[[#This Row],[Payment number]]&lt;&gt;"",IF(ROW()-ROW(PaymentSchedule3[[#Headers],[Beginning
balance]])=1,LoanAmount,INDEX(PaymentSchedule3[Ending
balance],ROW()-ROW(PaymentSchedule3[[#Headers],[Beginning
balance]])-1)),"")</f>
        <v>0</v>
      </c>
      <c r="E160" s="27">
        <f ca="1">IF(PaymentSchedule3[[#This Row],[Payment number]]&lt;&gt;"",ScheduledPayment,"")</f>
        <v>395.64206581805638</v>
      </c>
      <c r="F16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0" s="27">
        <f ca="1">IF(PaymentSchedule3[[#This Row],[Payment number]]&lt;&gt;"",PaymentSchedule3[[#This Row],[Total
payment]]-PaymentSchedule3[[#This Row],[Interest]],"")</f>
        <v>0</v>
      </c>
      <c r="I160" s="27">
        <f ca="1">IF(PaymentSchedule3[[#This Row],[Payment number]]&lt;&gt;"",PaymentSchedule3[[#This Row],[Beginning
balance]]*(InterestRate/PaymentsPerYear),"")</f>
        <v>0</v>
      </c>
      <c r="J160" s="27">
        <f ca="1">IF(PaymentSchedule3[[#This Row],[Payment number]]&lt;&gt;"",IF(PaymentSchedule3[[#This Row],[Scheduled payment]]+PaymentSchedule3[[#This Row],[Extra
payment]]&lt;=PaymentSchedule3[[#This Row],[Beginning
balance]],PaymentSchedule3[[#This Row],[Beginning
balance]]-PaymentSchedule3[[#This Row],[Principal]],0),"")</f>
        <v>0</v>
      </c>
      <c r="K160" s="27">
        <f ca="1">IF(PaymentSchedule3[[#This Row],[Payment number]]&lt;&gt;"",SUM(INDEX(PaymentSchedule3[Interest],1,1):PaymentSchedule3[[#This Row],[Interest]]),"")</f>
        <v>16000.342349509434</v>
      </c>
    </row>
    <row r="161" spans="2:11" ht="24" customHeight="1" x14ac:dyDescent="0.4">
      <c r="B161" s="25">
        <f ca="1">IF(LoanIsGood,IF(ROW()-ROW(PaymentSchedule3[[#Headers],[Payment number]])&gt;ScheduledNumberOfPayments,"",ROW()-ROW(PaymentSchedule3[[#Headers],[Payment number]])),"")</f>
        <v>148</v>
      </c>
      <c r="C161" s="26">
        <f ca="1">IF(PaymentSchedule3[[#This Row],[Payment number]]&lt;&gt;"",EOMONTH(LoanStartDate,ROW(PaymentSchedule3[[#This Row],[Payment number]])-ROW(PaymentSchedule3[[#Headers],[Payment number]])-2)+DAY(LoanStartDate),"")</f>
        <v>50529</v>
      </c>
      <c r="D161" s="27">
        <f ca="1">IF(PaymentSchedule3[[#This Row],[Payment number]]&lt;&gt;"",IF(ROW()-ROW(PaymentSchedule3[[#Headers],[Beginning
balance]])=1,LoanAmount,INDEX(PaymentSchedule3[Ending
balance],ROW()-ROW(PaymentSchedule3[[#Headers],[Beginning
balance]])-1)),"")</f>
        <v>0</v>
      </c>
      <c r="E161" s="27">
        <f ca="1">IF(PaymentSchedule3[[#This Row],[Payment number]]&lt;&gt;"",ScheduledPayment,"")</f>
        <v>395.64206581805638</v>
      </c>
      <c r="F16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1" s="27">
        <f ca="1">IF(PaymentSchedule3[[#This Row],[Payment number]]&lt;&gt;"",PaymentSchedule3[[#This Row],[Total
payment]]-PaymentSchedule3[[#This Row],[Interest]],"")</f>
        <v>0</v>
      </c>
      <c r="I161" s="27">
        <f ca="1">IF(PaymentSchedule3[[#This Row],[Payment number]]&lt;&gt;"",PaymentSchedule3[[#This Row],[Beginning
balance]]*(InterestRate/PaymentsPerYear),"")</f>
        <v>0</v>
      </c>
      <c r="J161" s="27">
        <f ca="1">IF(PaymentSchedule3[[#This Row],[Payment number]]&lt;&gt;"",IF(PaymentSchedule3[[#This Row],[Scheduled payment]]+PaymentSchedule3[[#This Row],[Extra
payment]]&lt;=PaymentSchedule3[[#This Row],[Beginning
balance]],PaymentSchedule3[[#This Row],[Beginning
balance]]-PaymentSchedule3[[#This Row],[Principal]],0),"")</f>
        <v>0</v>
      </c>
      <c r="K161" s="27">
        <f ca="1">IF(PaymentSchedule3[[#This Row],[Payment number]]&lt;&gt;"",SUM(INDEX(PaymentSchedule3[Interest],1,1):PaymentSchedule3[[#This Row],[Interest]]),"")</f>
        <v>16000.342349509434</v>
      </c>
    </row>
    <row r="162" spans="2:11" ht="24" customHeight="1" x14ac:dyDescent="0.4">
      <c r="B162" s="25">
        <f ca="1">IF(LoanIsGood,IF(ROW()-ROW(PaymentSchedule3[[#Headers],[Payment number]])&gt;ScheduledNumberOfPayments,"",ROW()-ROW(PaymentSchedule3[[#Headers],[Payment number]])),"")</f>
        <v>149</v>
      </c>
      <c r="C162" s="26">
        <f ca="1">IF(PaymentSchedule3[[#This Row],[Payment number]]&lt;&gt;"",EOMONTH(LoanStartDate,ROW(PaymentSchedule3[[#This Row],[Payment number]])-ROW(PaymentSchedule3[[#Headers],[Payment number]])-2)+DAY(LoanStartDate),"")</f>
        <v>50560</v>
      </c>
      <c r="D162" s="27">
        <f ca="1">IF(PaymentSchedule3[[#This Row],[Payment number]]&lt;&gt;"",IF(ROW()-ROW(PaymentSchedule3[[#Headers],[Beginning
balance]])=1,LoanAmount,INDEX(PaymentSchedule3[Ending
balance],ROW()-ROW(PaymentSchedule3[[#Headers],[Beginning
balance]])-1)),"")</f>
        <v>0</v>
      </c>
      <c r="E162" s="27">
        <f ca="1">IF(PaymentSchedule3[[#This Row],[Payment number]]&lt;&gt;"",ScheduledPayment,"")</f>
        <v>395.64206581805638</v>
      </c>
      <c r="F16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2" s="27">
        <f ca="1">IF(PaymentSchedule3[[#This Row],[Payment number]]&lt;&gt;"",PaymentSchedule3[[#This Row],[Total
payment]]-PaymentSchedule3[[#This Row],[Interest]],"")</f>
        <v>0</v>
      </c>
      <c r="I162" s="27">
        <f ca="1">IF(PaymentSchedule3[[#This Row],[Payment number]]&lt;&gt;"",PaymentSchedule3[[#This Row],[Beginning
balance]]*(InterestRate/PaymentsPerYear),"")</f>
        <v>0</v>
      </c>
      <c r="J162" s="27">
        <f ca="1">IF(PaymentSchedule3[[#This Row],[Payment number]]&lt;&gt;"",IF(PaymentSchedule3[[#This Row],[Scheduled payment]]+PaymentSchedule3[[#This Row],[Extra
payment]]&lt;=PaymentSchedule3[[#This Row],[Beginning
balance]],PaymentSchedule3[[#This Row],[Beginning
balance]]-PaymentSchedule3[[#This Row],[Principal]],0),"")</f>
        <v>0</v>
      </c>
      <c r="K162" s="27">
        <f ca="1">IF(PaymentSchedule3[[#This Row],[Payment number]]&lt;&gt;"",SUM(INDEX(PaymentSchedule3[Interest],1,1):PaymentSchedule3[[#This Row],[Interest]]),"")</f>
        <v>16000.342349509434</v>
      </c>
    </row>
    <row r="163" spans="2:11" ht="24" customHeight="1" x14ac:dyDescent="0.4">
      <c r="B163" s="25">
        <f ca="1">IF(LoanIsGood,IF(ROW()-ROW(PaymentSchedule3[[#Headers],[Payment number]])&gt;ScheduledNumberOfPayments,"",ROW()-ROW(PaymentSchedule3[[#Headers],[Payment number]])),"")</f>
        <v>150</v>
      </c>
      <c r="C163" s="26">
        <f ca="1">IF(PaymentSchedule3[[#This Row],[Payment number]]&lt;&gt;"",EOMONTH(LoanStartDate,ROW(PaymentSchedule3[[#This Row],[Payment number]])-ROW(PaymentSchedule3[[#Headers],[Payment number]])-2)+DAY(LoanStartDate),"")</f>
        <v>50590</v>
      </c>
      <c r="D163" s="27">
        <f ca="1">IF(PaymentSchedule3[[#This Row],[Payment number]]&lt;&gt;"",IF(ROW()-ROW(PaymentSchedule3[[#Headers],[Beginning
balance]])=1,LoanAmount,INDEX(PaymentSchedule3[Ending
balance],ROW()-ROW(PaymentSchedule3[[#Headers],[Beginning
balance]])-1)),"")</f>
        <v>0</v>
      </c>
      <c r="E163" s="27">
        <f ca="1">IF(PaymentSchedule3[[#This Row],[Payment number]]&lt;&gt;"",ScheduledPayment,"")</f>
        <v>395.64206581805638</v>
      </c>
      <c r="F16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3" s="27">
        <f ca="1">IF(PaymentSchedule3[[#This Row],[Payment number]]&lt;&gt;"",PaymentSchedule3[[#This Row],[Total
payment]]-PaymentSchedule3[[#This Row],[Interest]],"")</f>
        <v>0</v>
      </c>
      <c r="I163" s="27">
        <f ca="1">IF(PaymentSchedule3[[#This Row],[Payment number]]&lt;&gt;"",PaymentSchedule3[[#This Row],[Beginning
balance]]*(InterestRate/PaymentsPerYear),"")</f>
        <v>0</v>
      </c>
      <c r="J163" s="27">
        <f ca="1">IF(PaymentSchedule3[[#This Row],[Payment number]]&lt;&gt;"",IF(PaymentSchedule3[[#This Row],[Scheduled payment]]+PaymentSchedule3[[#This Row],[Extra
payment]]&lt;=PaymentSchedule3[[#This Row],[Beginning
balance]],PaymentSchedule3[[#This Row],[Beginning
balance]]-PaymentSchedule3[[#This Row],[Principal]],0),"")</f>
        <v>0</v>
      </c>
      <c r="K163" s="27">
        <f ca="1">IF(PaymentSchedule3[[#This Row],[Payment number]]&lt;&gt;"",SUM(INDEX(PaymentSchedule3[Interest],1,1):PaymentSchedule3[[#This Row],[Interest]]),"")</f>
        <v>16000.342349509434</v>
      </c>
    </row>
    <row r="164" spans="2:11" ht="24" customHeight="1" x14ac:dyDescent="0.4">
      <c r="B164" s="25">
        <f ca="1">IF(LoanIsGood,IF(ROW()-ROW(PaymentSchedule3[[#Headers],[Payment number]])&gt;ScheduledNumberOfPayments,"",ROW()-ROW(PaymentSchedule3[[#Headers],[Payment number]])),"")</f>
        <v>151</v>
      </c>
      <c r="C164" s="26">
        <f ca="1">IF(PaymentSchedule3[[#This Row],[Payment number]]&lt;&gt;"",EOMONTH(LoanStartDate,ROW(PaymentSchedule3[[#This Row],[Payment number]])-ROW(PaymentSchedule3[[#Headers],[Payment number]])-2)+DAY(LoanStartDate),"")</f>
        <v>50621</v>
      </c>
      <c r="D164" s="27">
        <f ca="1">IF(PaymentSchedule3[[#This Row],[Payment number]]&lt;&gt;"",IF(ROW()-ROW(PaymentSchedule3[[#Headers],[Beginning
balance]])=1,LoanAmount,INDEX(PaymentSchedule3[Ending
balance],ROW()-ROW(PaymentSchedule3[[#Headers],[Beginning
balance]])-1)),"")</f>
        <v>0</v>
      </c>
      <c r="E164" s="27">
        <f ca="1">IF(PaymentSchedule3[[#This Row],[Payment number]]&lt;&gt;"",ScheduledPayment,"")</f>
        <v>395.64206581805638</v>
      </c>
      <c r="F16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4" s="27">
        <f ca="1">IF(PaymentSchedule3[[#This Row],[Payment number]]&lt;&gt;"",PaymentSchedule3[[#This Row],[Total
payment]]-PaymentSchedule3[[#This Row],[Interest]],"")</f>
        <v>0</v>
      </c>
      <c r="I164" s="27">
        <f ca="1">IF(PaymentSchedule3[[#This Row],[Payment number]]&lt;&gt;"",PaymentSchedule3[[#This Row],[Beginning
balance]]*(InterestRate/PaymentsPerYear),"")</f>
        <v>0</v>
      </c>
      <c r="J164" s="27">
        <f ca="1">IF(PaymentSchedule3[[#This Row],[Payment number]]&lt;&gt;"",IF(PaymentSchedule3[[#This Row],[Scheduled payment]]+PaymentSchedule3[[#This Row],[Extra
payment]]&lt;=PaymentSchedule3[[#This Row],[Beginning
balance]],PaymentSchedule3[[#This Row],[Beginning
balance]]-PaymentSchedule3[[#This Row],[Principal]],0),"")</f>
        <v>0</v>
      </c>
      <c r="K164" s="27">
        <f ca="1">IF(PaymentSchedule3[[#This Row],[Payment number]]&lt;&gt;"",SUM(INDEX(PaymentSchedule3[Interest],1,1):PaymentSchedule3[[#This Row],[Interest]]),"")</f>
        <v>16000.342349509434</v>
      </c>
    </row>
    <row r="165" spans="2:11" ht="24" customHeight="1" x14ac:dyDescent="0.4">
      <c r="B165" s="25">
        <f ca="1">IF(LoanIsGood,IF(ROW()-ROW(PaymentSchedule3[[#Headers],[Payment number]])&gt;ScheduledNumberOfPayments,"",ROW()-ROW(PaymentSchedule3[[#Headers],[Payment number]])),"")</f>
        <v>152</v>
      </c>
      <c r="C165" s="26">
        <f ca="1">IF(PaymentSchedule3[[#This Row],[Payment number]]&lt;&gt;"",EOMONTH(LoanStartDate,ROW(PaymentSchedule3[[#This Row],[Payment number]])-ROW(PaymentSchedule3[[#Headers],[Payment number]])-2)+DAY(LoanStartDate),"")</f>
        <v>50652</v>
      </c>
      <c r="D165" s="27">
        <f ca="1">IF(PaymentSchedule3[[#This Row],[Payment number]]&lt;&gt;"",IF(ROW()-ROW(PaymentSchedule3[[#Headers],[Beginning
balance]])=1,LoanAmount,INDEX(PaymentSchedule3[Ending
balance],ROW()-ROW(PaymentSchedule3[[#Headers],[Beginning
balance]])-1)),"")</f>
        <v>0</v>
      </c>
      <c r="E165" s="27">
        <f ca="1">IF(PaymentSchedule3[[#This Row],[Payment number]]&lt;&gt;"",ScheduledPayment,"")</f>
        <v>395.64206581805638</v>
      </c>
      <c r="F16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5" s="27">
        <f ca="1">IF(PaymentSchedule3[[#This Row],[Payment number]]&lt;&gt;"",PaymentSchedule3[[#This Row],[Total
payment]]-PaymentSchedule3[[#This Row],[Interest]],"")</f>
        <v>0</v>
      </c>
      <c r="I165" s="27">
        <f ca="1">IF(PaymentSchedule3[[#This Row],[Payment number]]&lt;&gt;"",PaymentSchedule3[[#This Row],[Beginning
balance]]*(InterestRate/PaymentsPerYear),"")</f>
        <v>0</v>
      </c>
      <c r="J165" s="27">
        <f ca="1">IF(PaymentSchedule3[[#This Row],[Payment number]]&lt;&gt;"",IF(PaymentSchedule3[[#This Row],[Scheduled payment]]+PaymentSchedule3[[#This Row],[Extra
payment]]&lt;=PaymentSchedule3[[#This Row],[Beginning
balance]],PaymentSchedule3[[#This Row],[Beginning
balance]]-PaymentSchedule3[[#This Row],[Principal]],0),"")</f>
        <v>0</v>
      </c>
      <c r="K165" s="27">
        <f ca="1">IF(PaymentSchedule3[[#This Row],[Payment number]]&lt;&gt;"",SUM(INDEX(PaymentSchedule3[Interest],1,1):PaymentSchedule3[[#This Row],[Interest]]),"")</f>
        <v>16000.342349509434</v>
      </c>
    </row>
    <row r="166" spans="2:11" ht="24" customHeight="1" x14ac:dyDescent="0.4">
      <c r="B166" s="25">
        <f ca="1">IF(LoanIsGood,IF(ROW()-ROW(PaymentSchedule3[[#Headers],[Payment number]])&gt;ScheduledNumberOfPayments,"",ROW()-ROW(PaymentSchedule3[[#Headers],[Payment number]])),"")</f>
        <v>153</v>
      </c>
      <c r="C166" s="26">
        <f ca="1">IF(PaymentSchedule3[[#This Row],[Payment number]]&lt;&gt;"",EOMONTH(LoanStartDate,ROW(PaymentSchedule3[[#This Row],[Payment number]])-ROW(PaymentSchedule3[[#Headers],[Payment number]])-2)+DAY(LoanStartDate),"")</f>
        <v>50682</v>
      </c>
      <c r="D166" s="27">
        <f ca="1">IF(PaymentSchedule3[[#This Row],[Payment number]]&lt;&gt;"",IF(ROW()-ROW(PaymentSchedule3[[#Headers],[Beginning
balance]])=1,LoanAmount,INDEX(PaymentSchedule3[Ending
balance],ROW()-ROW(PaymentSchedule3[[#Headers],[Beginning
balance]])-1)),"")</f>
        <v>0</v>
      </c>
      <c r="E166" s="27">
        <f ca="1">IF(PaymentSchedule3[[#This Row],[Payment number]]&lt;&gt;"",ScheduledPayment,"")</f>
        <v>395.64206581805638</v>
      </c>
      <c r="F16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6" s="27">
        <f ca="1">IF(PaymentSchedule3[[#This Row],[Payment number]]&lt;&gt;"",PaymentSchedule3[[#This Row],[Total
payment]]-PaymentSchedule3[[#This Row],[Interest]],"")</f>
        <v>0</v>
      </c>
      <c r="I166" s="27">
        <f ca="1">IF(PaymentSchedule3[[#This Row],[Payment number]]&lt;&gt;"",PaymentSchedule3[[#This Row],[Beginning
balance]]*(InterestRate/PaymentsPerYear),"")</f>
        <v>0</v>
      </c>
      <c r="J166" s="27">
        <f ca="1">IF(PaymentSchedule3[[#This Row],[Payment number]]&lt;&gt;"",IF(PaymentSchedule3[[#This Row],[Scheduled payment]]+PaymentSchedule3[[#This Row],[Extra
payment]]&lt;=PaymentSchedule3[[#This Row],[Beginning
balance]],PaymentSchedule3[[#This Row],[Beginning
balance]]-PaymentSchedule3[[#This Row],[Principal]],0),"")</f>
        <v>0</v>
      </c>
      <c r="K166" s="27">
        <f ca="1">IF(PaymentSchedule3[[#This Row],[Payment number]]&lt;&gt;"",SUM(INDEX(PaymentSchedule3[Interest],1,1):PaymentSchedule3[[#This Row],[Interest]]),"")</f>
        <v>16000.342349509434</v>
      </c>
    </row>
    <row r="167" spans="2:11" ht="24" customHeight="1" x14ac:dyDescent="0.4">
      <c r="B167" s="25">
        <f ca="1">IF(LoanIsGood,IF(ROW()-ROW(PaymentSchedule3[[#Headers],[Payment number]])&gt;ScheduledNumberOfPayments,"",ROW()-ROW(PaymentSchedule3[[#Headers],[Payment number]])),"")</f>
        <v>154</v>
      </c>
      <c r="C167" s="26">
        <f ca="1">IF(PaymentSchedule3[[#This Row],[Payment number]]&lt;&gt;"",EOMONTH(LoanStartDate,ROW(PaymentSchedule3[[#This Row],[Payment number]])-ROW(PaymentSchedule3[[#Headers],[Payment number]])-2)+DAY(LoanStartDate),"")</f>
        <v>50713</v>
      </c>
      <c r="D167" s="27">
        <f ca="1">IF(PaymentSchedule3[[#This Row],[Payment number]]&lt;&gt;"",IF(ROW()-ROW(PaymentSchedule3[[#Headers],[Beginning
balance]])=1,LoanAmount,INDEX(PaymentSchedule3[Ending
balance],ROW()-ROW(PaymentSchedule3[[#Headers],[Beginning
balance]])-1)),"")</f>
        <v>0</v>
      </c>
      <c r="E167" s="27">
        <f ca="1">IF(PaymentSchedule3[[#This Row],[Payment number]]&lt;&gt;"",ScheduledPayment,"")</f>
        <v>395.64206581805638</v>
      </c>
      <c r="F16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7" s="27">
        <f ca="1">IF(PaymentSchedule3[[#This Row],[Payment number]]&lt;&gt;"",PaymentSchedule3[[#This Row],[Total
payment]]-PaymentSchedule3[[#This Row],[Interest]],"")</f>
        <v>0</v>
      </c>
      <c r="I167" s="27">
        <f ca="1">IF(PaymentSchedule3[[#This Row],[Payment number]]&lt;&gt;"",PaymentSchedule3[[#This Row],[Beginning
balance]]*(InterestRate/PaymentsPerYear),"")</f>
        <v>0</v>
      </c>
      <c r="J167" s="27">
        <f ca="1">IF(PaymentSchedule3[[#This Row],[Payment number]]&lt;&gt;"",IF(PaymentSchedule3[[#This Row],[Scheduled payment]]+PaymentSchedule3[[#This Row],[Extra
payment]]&lt;=PaymentSchedule3[[#This Row],[Beginning
balance]],PaymentSchedule3[[#This Row],[Beginning
balance]]-PaymentSchedule3[[#This Row],[Principal]],0),"")</f>
        <v>0</v>
      </c>
      <c r="K167" s="27">
        <f ca="1">IF(PaymentSchedule3[[#This Row],[Payment number]]&lt;&gt;"",SUM(INDEX(PaymentSchedule3[Interest],1,1):PaymentSchedule3[[#This Row],[Interest]]),"")</f>
        <v>16000.342349509434</v>
      </c>
    </row>
    <row r="168" spans="2:11" ht="24" customHeight="1" x14ac:dyDescent="0.4">
      <c r="B168" s="25">
        <f ca="1">IF(LoanIsGood,IF(ROW()-ROW(PaymentSchedule3[[#Headers],[Payment number]])&gt;ScheduledNumberOfPayments,"",ROW()-ROW(PaymentSchedule3[[#Headers],[Payment number]])),"")</f>
        <v>155</v>
      </c>
      <c r="C168" s="26">
        <f ca="1">IF(PaymentSchedule3[[#This Row],[Payment number]]&lt;&gt;"",EOMONTH(LoanStartDate,ROW(PaymentSchedule3[[#This Row],[Payment number]])-ROW(PaymentSchedule3[[#Headers],[Payment number]])-2)+DAY(LoanStartDate),"")</f>
        <v>50743</v>
      </c>
      <c r="D168" s="27">
        <f ca="1">IF(PaymentSchedule3[[#This Row],[Payment number]]&lt;&gt;"",IF(ROW()-ROW(PaymentSchedule3[[#Headers],[Beginning
balance]])=1,LoanAmount,INDEX(PaymentSchedule3[Ending
balance],ROW()-ROW(PaymentSchedule3[[#Headers],[Beginning
balance]])-1)),"")</f>
        <v>0</v>
      </c>
      <c r="E168" s="27">
        <f ca="1">IF(PaymentSchedule3[[#This Row],[Payment number]]&lt;&gt;"",ScheduledPayment,"")</f>
        <v>395.64206581805638</v>
      </c>
      <c r="F16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8" s="27">
        <f ca="1">IF(PaymentSchedule3[[#This Row],[Payment number]]&lt;&gt;"",PaymentSchedule3[[#This Row],[Total
payment]]-PaymentSchedule3[[#This Row],[Interest]],"")</f>
        <v>0</v>
      </c>
      <c r="I168" s="27">
        <f ca="1">IF(PaymentSchedule3[[#This Row],[Payment number]]&lt;&gt;"",PaymentSchedule3[[#This Row],[Beginning
balance]]*(InterestRate/PaymentsPerYear),"")</f>
        <v>0</v>
      </c>
      <c r="J168" s="27">
        <f ca="1">IF(PaymentSchedule3[[#This Row],[Payment number]]&lt;&gt;"",IF(PaymentSchedule3[[#This Row],[Scheduled payment]]+PaymentSchedule3[[#This Row],[Extra
payment]]&lt;=PaymentSchedule3[[#This Row],[Beginning
balance]],PaymentSchedule3[[#This Row],[Beginning
balance]]-PaymentSchedule3[[#This Row],[Principal]],0),"")</f>
        <v>0</v>
      </c>
      <c r="K168" s="27">
        <f ca="1">IF(PaymentSchedule3[[#This Row],[Payment number]]&lt;&gt;"",SUM(INDEX(PaymentSchedule3[Interest],1,1):PaymentSchedule3[[#This Row],[Interest]]),"")</f>
        <v>16000.342349509434</v>
      </c>
    </row>
    <row r="169" spans="2:11" ht="24" customHeight="1" x14ac:dyDescent="0.4">
      <c r="B169" s="25">
        <f ca="1">IF(LoanIsGood,IF(ROW()-ROW(PaymentSchedule3[[#Headers],[Payment number]])&gt;ScheduledNumberOfPayments,"",ROW()-ROW(PaymentSchedule3[[#Headers],[Payment number]])),"")</f>
        <v>156</v>
      </c>
      <c r="C169" s="26">
        <f ca="1">IF(PaymentSchedule3[[#This Row],[Payment number]]&lt;&gt;"",EOMONTH(LoanStartDate,ROW(PaymentSchedule3[[#This Row],[Payment number]])-ROW(PaymentSchedule3[[#Headers],[Payment number]])-2)+DAY(LoanStartDate),"")</f>
        <v>50774</v>
      </c>
      <c r="D169" s="27">
        <f ca="1">IF(PaymentSchedule3[[#This Row],[Payment number]]&lt;&gt;"",IF(ROW()-ROW(PaymentSchedule3[[#Headers],[Beginning
balance]])=1,LoanAmount,INDEX(PaymentSchedule3[Ending
balance],ROW()-ROW(PaymentSchedule3[[#Headers],[Beginning
balance]])-1)),"")</f>
        <v>0</v>
      </c>
      <c r="E169" s="27">
        <f ca="1">IF(PaymentSchedule3[[#This Row],[Payment number]]&lt;&gt;"",ScheduledPayment,"")</f>
        <v>395.64206581805638</v>
      </c>
      <c r="F16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6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69" s="27">
        <f ca="1">IF(PaymentSchedule3[[#This Row],[Payment number]]&lt;&gt;"",PaymentSchedule3[[#This Row],[Total
payment]]-PaymentSchedule3[[#This Row],[Interest]],"")</f>
        <v>0</v>
      </c>
      <c r="I169" s="27">
        <f ca="1">IF(PaymentSchedule3[[#This Row],[Payment number]]&lt;&gt;"",PaymentSchedule3[[#This Row],[Beginning
balance]]*(InterestRate/PaymentsPerYear),"")</f>
        <v>0</v>
      </c>
      <c r="J169" s="27">
        <f ca="1">IF(PaymentSchedule3[[#This Row],[Payment number]]&lt;&gt;"",IF(PaymentSchedule3[[#This Row],[Scheduled payment]]+PaymentSchedule3[[#This Row],[Extra
payment]]&lt;=PaymentSchedule3[[#This Row],[Beginning
balance]],PaymentSchedule3[[#This Row],[Beginning
balance]]-PaymentSchedule3[[#This Row],[Principal]],0),"")</f>
        <v>0</v>
      </c>
      <c r="K169" s="27">
        <f ca="1">IF(PaymentSchedule3[[#This Row],[Payment number]]&lt;&gt;"",SUM(INDEX(PaymentSchedule3[Interest],1,1):PaymentSchedule3[[#This Row],[Interest]]),"")</f>
        <v>16000.342349509434</v>
      </c>
    </row>
    <row r="170" spans="2:11" ht="24" customHeight="1" x14ac:dyDescent="0.4">
      <c r="B170" s="25">
        <f ca="1">IF(LoanIsGood,IF(ROW()-ROW(PaymentSchedule3[[#Headers],[Payment number]])&gt;ScheduledNumberOfPayments,"",ROW()-ROW(PaymentSchedule3[[#Headers],[Payment number]])),"")</f>
        <v>157</v>
      </c>
      <c r="C170" s="26">
        <f ca="1">IF(PaymentSchedule3[[#This Row],[Payment number]]&lt;&gt;"",EOMONTH(LoanStartDate,ROW(PaymentSchedule3[[#This Row],[Payment number]])-ROW(PaymentSchedule3[[#Headers],[Payment number]])-2)+DAY(LoanStartDate),"")</f>
        <v>50805</v>
      </c>
      <c r="D170" s="27">
        <f ca="1">IF(PaymentSchedule3[[#This Row],[Payment number]]&lt;&gt;"",IF(ROW()-ROW(PaymentSchedule3[[#Headers],[Beginning
balance]])=1,LoanAmount,INDEX(PaymentSchedule3[Ending
balance],ROW()-ROW(PaymentSchedule3[[#Headers],[Beginning
balance]])-1)),"")</f>
        <v>0</v>
      </c>
      <c r="E170" s="27">
        <f ca="1">IF(PaymentSchedule3[[#This Row],[Payment number]]&lt;&gt;"",ScheduledPayment,"")</f>
        <v>395.64206581805638</v>
      </c>
      <c r="F17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0" s="27">
        <f ca="1">IF(PaymentSchedule3[[#This Row],[Payment number]]&lt;&gt;"",PaymentSchedule3[[#This Row],[Total
payment]]-PaymentSchedule3[[#This Row],[Interest]],"")</f>
        <v>0</v>
      </c>
      <c r="I170" s="27">
        <f ca="1">IF(PaymentSchedule3[[#This Row],[Payment number]]&lt;&gt;"",PaymentSchedule3[[#This Row],[Beginning
balance]]*(InterestRate/PaymentsPerYear),"")</f>
        <v>0</v>
      </c>
      <c r="J170" s="27">
        <f ca="1">IF(PaymentSchedule3[[#This Row],[Payment number]]&lt;&gt;"",IF(PaymentSchedule3[[#This Row],[Scheduled payment]]+PaymentSchedule3[[#This Row],[Extra
payment]]&lt;=PaymentSchedule3[[#This Row],[Beginning
balance]],PaymentSchedule3[[#This Row],[Beginning
balance]]-PaymentSchedule3[[#This Row],[Principal]],0),"")</f>
        <v>0</v>
      </c>
      <c r="K170" s="27">
        <f ca="1">IF(PaymentSchedule3[[#This Row],[Payment number]]&lt;&gt;"",SUM(INDEX(PaymentSchedule3[Interest],1,1):PaymentSchedule3[[#This Row],[Interest]]),"")</f>
        <v>16000.342349509434</v>
      </c>
    </row>
    <row r="171" spans="2:11" ht="24" customHeight="1" x14ac:dyDescent="0.4">
      <c r="B171" s="25">
        <f ca="1">IF(LoanIsGood,IF(ROW()-ROW(PaymentSchedule3[[#Headers],[Payment number]])&gt;ScheduledNumberOfPayments,"",ROW()-ROW(PaymentSchedule3[[#Headers],[Payment number]])),"")</f>
        <v>158</v>
      </c>
      <c r="C171" s="26">
        <f ca="1">IF(PaymentSchedule3[[#This Row],[Payment number]]&lt;&gt;"",EOMONTH(LoanStartDate,ROW(PaymentSchedule3[[#This Row],[Payment number]])-ROW(PaymentSchedule3[[#Headers],[Payment number]])-2)+DAY(LoanStartDate),"")</f>
        <v>50833</v>
      </c>
      <c r="D171" s="27">
        <f ca="1">IF(PaymentSchedule3[[#This Row],[Payment number]]&lt;&gt;"",IF(ROW()-ROW(PaymentSchedule3[[#Headers],[Beginning
balance]])=1,LoanAmount,INDEX(PaymentSchedule3[Ending
balance],ROW()-ROW(PaymentSchedule3[[#Headers],[Beginning
balance]])-1)),"")</f>
        <v>0</v>
      </c>
      <c r="E171" s="27">
        <f ca="1">IF(PaymentSchedule3[[#This Row],[Payment number]]&lt;&gt;"",ScheduledPayment,"")</f>
        <v>395.64206581805638</v>
      </c>
      <c r="F17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1" s="27">
        <f ca="1">IF(PaymentSchedule3[[#This Row],[Payment number]]&lt;&gt;"",PaymentSchedule3[[#This Row],[Total
payment]]-PaymentSchedule3[[#This Row],[Interest]],"")</f>
        <v>0</v>
      </c>
      <c r="I171" s="27">
        <f ca="1">IF(PaymentSchedule3[[#This Row],[Payment number]]&lt;&gt;"",PaymentSchedule3[[#This Row],[Beginning
balance]]*(InterestRate/PaymentsPerYear),"")</f>
        <v>0</v>
      </c>
      <c r="J171" s="27">
        <f ca="1">IF(PaymentSchedule3[[#This Row],[Payment number]]&lt;&gt;"",IF(PaymentSchedule3[[#This Row],[Scheduled payment]]+PaymentSchedule3[[#This Row],[Extra
payment]]&lt;=PaymentSchedule3[[#This Row],[Beginning
balance]],PaymentSchedule3[[#This Row],[Beginning
balance]]-PaymentSchedule3[[#This Row],[Principal]],0),"")</f>
        <v>0</v>
      </c>
      <c r="K171" s="27">
        <f ca="1">IF(PaymentSchedule3[[#This Row],[Payment number]]&lt;&gt;"",SUM(INDEX(PaymentSchedule3[Interest],1,1):PaymentSchedule3[[#This Row],[Interest]]),"")</f>
        <v>16000.342349509434</v>
      </c>
    </row>
    <row r="172" spans="2:11" ht="24" customHeight="1" x14ac:dyDescent="0.4">
      <c r="B172" s="25">
        <f ca="1">IF(LoanIsGood,IF(ROW()-ROW(PaymentSchedule3[[#Headers],[Payment number]])&gt;ScheduledNumberOfPayments,"",ROW()-ROW(PaymentSchedule3[[#Headers],[Payment number]])),"")</f>
        <v>159</v>
      </c>
      <c r="C172" s="26">
        <f ca="1">IF(PaymentSchedule3[[#This Row],[Payment number]]&lt;&gt;"",EOMONTH(LoanStartDate,ROW(PaymentSchedule3[[#This Row],[Payment number]])-ROW(PaymentSchedule3[[#Headers],[Payment number]])-2)+DAY(LoanStartDate),"")</f>
        <v>50864</v>
      </c>
      <c r="D172" s="27">
        <f ca="1">IF(PaymentSchedule3[[#This Row],[Payment number]]&lt;&gt;"",IF(ROW()-ROW(PaymentSchedule3[[#Headers],[Beginning
balance]])=1,LoanAmount,INDEX(PaymentSchedule3[Ending
balance],ROW()-ROW(PaymentSchedule3[[#Headers],[Beginning
balance]])-1)),"")</f>
        <v>0</v>
      </c>
      <c r="E172" s="27">
        <f ca="1">IF(PaymentSchedule3[[#This Row],[Payment number]]&lt;&gt;"",ScheduledPayment,"")</f>
        <v>395.64206581805638</v>
      </c>
      <c r="F17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2" s="27">
        <f ca="1">IF(PaymentSchedule3[[#This Row],[Payment number]]&lt;&gt;"",PaymentSchedule3[[#This Row],[Total
payment]]-PaymentSchedule3[[#This Row],[Interest]],"")</f>
        <v>0</v>
      </c>
      <c r="I172" s="27">
        <f ca="1">IF(PaymentSchedule3[[#This Row],[Payment number]]&lt;&gt;"",PaymentSchedule3[[#This Row],[Beginning
balance]]*(InterestRate/PaymentsPerYear),"")</f>
        <v>0</v>
      </c>
      <c r="J172" s="27">
        <f ca="1">IF(PaymentSchedule3[[#This Row],[Payment number]]&lt;&gt;"",IF(PaymentSchedule3[[#This Row],[Scheduled payment]]+PaymentSchedule3[[#This Row],[Extra
payment]]&lt;=PaymentSchedule3[[#This Row],[Beginning
balance]],PaymentSchedule3[[#This Row],[Beginning
balance]]-PaymentSchedule3[[#This Row],[Principal]],0),"")</f>
        <v>0</v>
      </c>
      <c r="K172" s="27">
        <f ca="1">IF(PaymentSchedule3[[#This Row],[Payment number]]&lt;&gt;"",SUM(INDEX(PaymentSchedule3[Interest],1,1):PaymentSchedule3[[#This Row],[Interest]]),"")</f>
        <v>16000.342349509434</v>
      </c>
    </row>
    <row r="173" spans="2:11" ht="24" customHeight="1" x14ac:dyDescent="0.4">
      <c r="B173" s="25">
        <f ca="1">IF(LoanIsGood,IF(ROW()-ROW(PaymentSchedule3[[#Headers],[Payment number]])&gt;ScheduledNumberOfPayments,"",ROW()-ROW(PaymentSchedule3[[#Headers],[Payment number]])),"")</f>
        <v>160</v>
      </c>
      <c r="C173" s="26">
        <f ca="1">IF(PaymentSchedule3[[#This Row],[Payment number]]&lt;&gt;"",EOMONTH(LoanStartDate,ROW(PaymentSchedule3[[#This Row],[Payment number]])-ROW(PaymentSchedule3[[#Headers],[Payment number]])-2)+DAY(LoanStartDate),"")</f>
        <v>50894</v>
      </c>
      <c r="D173" s="27">
        <f ca="1">IF(PaymentSchedule3[[#This Row],[Payment number]]&lt;&gt;"",IF(ROW()-ROW(PaymentSchedule3[[#Headers],[Beginning
balance]])=1,LoanAmount,INDEX(PaymentSchedule3[Ending
balance],ROW()-ROW(PaymentSchedule3[[#Headers],[Beginning
balance]])-1)),"")</f>
        <v>0</v>
      </c>
      <c r="E173" s="27">
        <f ca="1">IF(PaymentSchedule3[[#This Row],[Payment number]]&lt;&gt;"",ScheduledPayment,"")</f>
        <v>395.64206581805638</v>
      </c>
      <c r="F17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3" s="27">
        <f ca="1">IF(PaymentSchedule3[[#This Row],[Payment number]]&lt;&gt;"",PaymentSchedule3[[#This Row],[Total
payment]]-PaymentSchedule3[[#This Row],[Interest]],"")</f>
        <v>0</v>
      </c>
      <c r="I173" s="27">
        <f ca="1">IF(PaymentSchedule3[[#This Row],[Payment number]]&lt;&gt;"",PaymentSchedule3[[#This Row],[Beginning
balance]]*(InterestRate/PaymentsPerYear),"")</f>
        <v>0</v>
      </c>
      <c r="J173" s="27">
        <f ca="1">IF(PaymentSchedule3[[#This Row],[Payment number]]&lt;&gt;"",IF(PaymentSchedule3[[#This Row],[Scheduled payment]]+PaymentSchedule3[[#This Row],[Extra
payment]]&lt;=PaymentSchedule3[[#This Row],[Beginning
balance]],PaymentSchedule3[[#This Row],[Beginning
balance]]-PaymentSchedule3[[#This Row],[Principal]],0),"")</f>
        <v>0</v>
      </c>
      <c r="K173" s="27">
        <f ca="1">IF(PaymentSchedule3[[#This Row],[Payment number]]&lt;&gt;"",SUM(INDEX(PaymentSchedule3[Interest],1,1):PaymentSchedule3[[#This Row],[Interest]]),"")</f>
        <v>16000.342349509434</v>
      </c>
    </row>
    <row r="174" spans="2:11" ht="24" customHeight="1" x14ac:dyDescent="0.4">
      <c r="B174" s="25">
        <f ca="1">IF(LoanIsGood,IF(ROW()-ROW(PaymentSchedule3[[#Headers],[Payment number]])&gt;ScheduledNumberOfPayments,"",ROW()-ROW(PaymentSchedule3[[#Headers],[Payment number]])),"")</f>
        <v>161</v>
      </c>
      <c r="C174" s="26">
        <f ca="1">IF(PaymentSchedule3[[#This Row],[Payment number]]&lt;&gt;"",EOMONTH(LoanStartDate,ROW(PaymentSchedule3[[#This Row],[Payment number]])-ROW(PaymentSchedule3[[#Headers],[Payment number]])-2)+DAY(LoanStartDate),"")</f>
        <v>50925</v>
      </c>
      <c r="D174" s="27">
        <f ca="1">IF(PaymentSchedule3[[#This Row],[Payment number]]&lt;&gt;"",IF(ROW()-ROW(PaymentSchedule3[[#Headers],[Beginning
balance]])=1,LoanAmount,INDEX(PaymentSchedule3[Ending
balance],ROW()-ROW(PaymentSchedule3[[#Headers],[Beginning
balance]])-1)),"")</f>
        <v>0</v>
      </c>
      <c r="E174" s="27">
        <f ca="1">IF(PaymentSchedule3[[#This Row],[Payment number]]&lt;&gt;"",ScheduledPayment,"")</f>
        <v>395.64206581805638</v>
      </c>
      <c r="F17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4" s="27">
        <f ca="1">IF(PaymentSchedule3[[#This Row],[Payment number]]&lt;&gt;"",PaymentSchedule3[[#This Row],[Total
payment]]-PaymentSchedule3[[#This Row],[Interest]],"")</f>
        <v>0</v>
      </c>
      <c r="I174" s="27">
        <f ca="1">IF(PaymentSchedule3[[#This Row],[Payment number]]&lt;&gt;"",PaymentSchedule3[[#This Row],[Beginning
balance]]*(InterestRate/PaymentsPerYear),"")</f>
        <v>0</v>
      </c>
      <c r="J174" s="27">
        <f ca="1">IF(PaymentSchedule3[[#This Row],[Payment number]]&lt;&gt;"",IF(PaymentSchedule3[[#This Row],[Scheduled payment]]+PaymentSchedule3[[#This Row],[Extra
payment]]&lt;=PaymentSchedule3[[#This Row],[Beginning
balance]],PaymentSchedule3[[#This Row],[Beginning
balance]]-PaymentSchedule3[[#This Row],[Principal]],0),"")</f>
        <v>0</v>
      </c>
      <c r="K174" s="27">
        <f ca="1">IF(PaymentSchedule3[[#This Row],[Payment number]]&lt;&gt;"",SUM(INDEX(PaymentSchedule3[Interest],1,1):PaymentSchedule3[[#This Row],[Interest]]),"")</f>
        <v>16000.342349509434</v>
      </c>
    </row>
    <row r="175" spans="2:11" ht="24" customHeight="1" x14ac:dyDescent="0.4">
      <c r="B175" s="25">
        <f ca="1">IF(LoanIsGood,IF(ROW()-ROW(PaymentSchedule3[[#Headers],[Payment number]])&gt;ScheduledNumberOfPayments,"",ROW()-ROW(PaymentSchedule3[[#Headers],[Payment number]])),"")</f>
        <v>162</v>
      </c>
      <c r="C175" s="26">
        <f ca="1">IF(PaymentSchedule3[[#This Row],[Payment number]]&lt;&gt;"",EOMONTH(LoanStartDate,ROW(PaymentSchedule3[[#This Row],[Payment number]])-ROW(PaymentSchedule3[[#Headers],[Payment number]])-2)+DAY(LoanStartDate),"")</f>
        <v>50955</v>
      </c>
      <c r="D175" s="27">
        <f ca="1">IF(PaymentSchedule3[[#This Row],[Payment number]]&lt;&gt;"",IF(ROW()-ROW(PaymentSchedule3[[#Headers],[Beginning
balance]])=1,LoanAmount,INDEX(PaymentSchedule3[Ending
balance],ROW()-ROW(PaymentSchedule3[[#Headers],[Beginning
balance]])-1)),"")</f>
        <v>0</v>
      </c>
      <c r="E175" s="27">
        <f ca="1">IF(PaymentSchedule3[[#This Row],[Payment number]]&lt;&gt;"",ScheduledPayment,"")</f>
        <v>395.64206581805638</v>
      </c>
      <c r="F17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5" s="27">
        <f ca="1">IF(PaymentSchedule3[[#This Row],[Payment number]]&lt;&gt;"",PaymentSchedule3[[#This Row],[Total
payment]]-PaymentSchedule3[[#This Row],[Interest]],"")</f>
        <v>0</v>
      </c>
      <c r="I175" s="27">
        <f ca="1">IF(PaymentSchedule3[[#This Row],[Payment number]]&lt;&gt;"",PaymentSchedule3[[#This Row],[Beginning
balance]]*(InterestRate/PaymentsPerYear),"")</f>
        <v>0</v>
      </c>
      <c r="J175" s="27">
        <f ca="1">IF(PaymentSchedule3[[#This Row],[Payment number]]&lt;&gt;"",IF(PaymentSchedule3[[#This Row],[Scheduled payment]]+PaymentSchedule3[[#This Row],[Extra
payment]]&lt;=PaymentSchedule3[[#This Row],[Beginning
balance]],PaymentSchedule3[[#This Row],[Beginning
balance]]-PaymentSchedule3[[#This Row],[Principal]],0),"")</f>
        <v>0</v>
      </c>
      <c r="K175" s="27">
        <f ca="1">IF(PaymentSchedule3[[#This Row],[Payment number]]&lt;&gt;"",SUM(INDEX(PaymentSchedule3[Interest],1,1):PaymentSchedule3[[#This Row],[Interest]]),"")</f>
        <v>16000.342349509434</v>
      </c>
    </row>
    <row r="176" spans="2:11" ht="24" customHeight="1" x14ac:dyDescent="0.4">
      <c r="B176" s="25">
        <f ca="1">IF(LoanIsGood,IF(ROW()-ROW(PaymentSchedule3[[#Headers],[Payment number]])&gt;ScheduledNumberOfPayments,"",ROW()-ROW(PaymentSchedule3[[#Headers],[Payment number]])),"")</f>
        <v>163</v>
      </c>
      <c r="C176" s="26">
        <f ca="1">IF(PaymentSchedule3[[#This Row],[Payment number]]&lt;&gt;"",EOMONTH(LoanStartDate,ROW(PaymentSchedule3[[#This Row],[Payment number]])-ROW(PaymentSchedule3[[#Headers],[Payment number]])-2)+DAY(LoanStartDate),"")</f>
        <v>50986</v>
      </c>
      <c r="D176" s="27">
        <f ca="1">IF(PaymentSchedule3[[#This Row],[Payment number]]&lt;&gt;"",IF(ROW()-ROW(PaymentSchedule3[[#Headers],[Beginning
balance]])=1,LoanAmount,INDEX(PaymentSchedule3[Ending
balance],ROW()-ROW(PaymentSchedule3[[#Headers],[Beginning
balance]])-1)),"")</f>
        <v>0</v>
      </c>
      <c r="E176" s="27">
        <f ca="1">IF(PaymentSchedule3[[#This Row],[Payment number]]&lt;&gt;"",ScheduledPayment,"")</f>
        <v>395.64206581805638</v>
      </c>
      <c r="F17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6" s="27">
        <f ca="1">IF(PaymentSchedule3[[#This Row],[Payment number]]&lt;&gt;"",PaymentSchedule3[[#This Row],[Total
payment]]-PaymentSchedule3[[#This Row],[Interest]],"")</f>
        <v>0</v>
      </c>
      <c r="I176" s="27">
        <f ca="1">IF(PaymentSchedule3[[#This Row],[Payment number]]&lt;&gt;"",PaymentSchedule3[[#This Row],[Beginning
balance]]*(InterestRate/PaymentsPerYear),"")</f>
        <v>0</v>
      </c>
      <c r="J176" s="27">
        <f ca="1">IF(PaymentSchedule3[[#This Row],[Payment number]]&lt;&gt;"",IF(PaymentSchedule3[[#This Row],[Scheduled payment]]+PaymentSchedule3[[#This Row],[Extra
payment]]&lt;=PaymentSchedule3[[#This Row],[Beginning
balance]],PaymentSchedule3[[#This Row],[Beginning
balance]]-PaymentSchedule3[[#This Row],[Principal]],0),"")</f>
        <v>0</v>
      </c>
      <c r="K176" s="27">
        <f ca="1">IF(PaymentSchedule3[[#This Row],[Payment number]]&lt;&gt;"",SUM(INDEX(PaymentSchedule3[Interest],1,1):PaymentSchedule3[[#This Row],[Interest]]),"")</f>
        <v>16000.342349509434</v>
      </c>
    </row>
    <row r="177" spans="2:11" ht="24" customHeight="1" x14ac:dyDescent="0.4">
      <c r="B177" s="25">
        <f ca="1">IF(LoanIsGood,IF(ROW()-ROW(PaymentSchedule3[[#Headers],[Payment number]])&gt;ScheduledNumberOfPayments,"",ROW()-ROW(PaymentSchedule3[[#Headers],[Payment number]])),"")</f>
        <v>164</v>
      </c>
      <c r="C177" s="26">
        <f ca="1">IF(PaymentSchedule3[[#This Row],[Payment number]]&lt;&gt;"",EOMONTH(LoanStartDate,ROW(PaymentSchedule3[[#This Row],[Payment number]])-ROW(PaymentSchedule3[[#Headers],[Payment number]])-2)+DAY(LoanStartDate),"")</f>
        <v>51017</v>
      </c>
      <c r="D177" s="27">
        <f ca="1">IF(PaymentSchedule3[[#This Row],[Payment number]]&lt;&gt;"",IF(ROW()-ROW(PaymentSchedule3[[#Headers],[Beginning
balance]])=1,LoanAmount,INDEX(PaymentSchedule3[Ending
balance],ROW()-ROW(PaymentSchedule3[[#Headers],[Beginning
balance]])-1)),"")</f>
        <v>0</v>
      </c>
      <c r="E177" s="27">
        <f ca="1">IF(PaymentSchedule3[[#This Row],[Payment number]]&lt;&gt;"",ScheduledPayment,"")</f>
        <v>395.64206581805638</v>
      </c>
      <c r="F17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7" s="27">
        <f ca="1">IF(PaymentSchedule3[[#This Row],[Payment number]]&lt;&gt;"",PaymentSchedule3[[#This Row],[Total
payment]]-PaymentSchedule3[[#This Row],[Interest]],"")</f>
        <v>0</v>
      </c>
      <c r="I177" s="27">
        <f ca="1">IF(PaymentSchedule3[[#This Row],[Payment number]]&lt;&gt;"",PaymentSchedule3[[#This Row],[Beginning
balance]]*(InterestRate/PaymentsPerYear),"")</f>
        <v>0</v>
      </c>
      <c r="J177" s="27">
        <f ca="1">IF(PaymentSchedule3[[#This Row],[Payment number]]&lt;&gt;"",IF(PaymentSchedule3[[#This Row],[Scheduled payment]]+PaymentSchedule3[[#This Row],[Extra
payment]]&lt;=PaymentSchedule3[[#This Row],[Beginning
balance]],PaymentSchedule3[[#This Row],[Beginning
balance]]-PaymentSchedule3[[#This Row],[Principal]],0),"")</f>
        <v>0</v>
      </c>
      <c r="K177" s="27">
        <f ca="1">IF(PaymentSchedule3[[#This Row],[Payment number]]&lt;&gt;"",SUM(INDEX(PaymentSchedule3[Interest],1,1):PaymentSchedule3[[#This Row],[Interest]]),"")</f>
        <v>16000.342349509434</v>
      </c>
    </row>
    <row r="178" spans="2:11" ht="24" customHeight="1" x14ac:dyDescent="0.4">
      <c r="B178" s="25">
        <f ca="1">IF(LoanIsGood,IF(ROW()-ROW(PaymentSchedule3[[#Headers],[Payment number]])&gt;ScheduledNumberOfPayments,"",ROW()-ROW(PaymentSchedule3[[#Headers],[Payment number]])),"")</f>
        <v>165</v>
      </c>
      <c r="C178" s="26">
        <f ca="1">IF(PaymentSchedule3[[#This Row],[Payment number]]&lt;&gt;"",EOMONTH(LoanStartDate,ROW(PaymentSchedule3[[#This Row],[Payment number]])-ROW(PaymentSchedule3[[#Headers],[Payment number]])-2)+DAY(LoanStartDate),"")</f>
        <v>51047</v>
      </c>
      <c r="D178" s="27">
        <f ca="1">IF(PaymentSchedule3[[#This Row],[Payment number]]&lt;&gt;"",IF(ROW()-ROW(PaymentSchedule3[[#Headers],[Beginning
balance]])=1,LoanAmount,INDEX(PaymentSchedule3[Ending
balance],ROW()-ROW(PaymentSchedule3[[#Headers],[Beginning
balance]])-1)),"")</f>
        <v>0</v>
      </c>
      <c r="E178" s="27">
        <f ca="1">IF(PaymentSchedule3[[#This Row],[Payment number]]&lt;&gt;"",ScheduledPayment,"")</f>
        <v>395.64206581805638</v>
      </c>
      <c r="F17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8" s="27">
        <f ca="1">IF(PaymentSchedule3[[#This Row],[Payment number]]&lt;&gt;"",PaymentSchedule3[[#This Row],[Total
payment]]-PaymentSchedule3[[#This Row],[Interest]],"")</f>
        <v>0</v>
      </c>
      <c r="I178" s="27">
        <f ca="1">IF(PaymentSchedule3[[#This Row],[Payment number]]&lt;&gt;"",PaymentSchedule3[[#This Row],[Beginning
balance]]*(InterestRate/PaymentsPerYear),"")</f>
        <v>0</v>
      </c>
      <c r="J178" s="27">
        <f ca="1">IF(PaymentSchedule3[[#This Row],[Payment number]]&lt;&gt;"",IF(PaymentSchedule3[[#This Row],[Scheduled payment]]+PaymentSchedule3[[#This Row],[Extra
payment]]&lt;=PaymentSchedule3[[#This Row],[Beginning
balance]],PaymentSchedule3[[#This Row],[Beginning
balance]]-PaymentSchedule3[[#This Row],[Principal]],0),"")</f>
        <v>0</v>
      </c>
      <c r="K178" s="27">
        <f ca="1">IF(PaymentSchedule3[[#This Row],[Payment number]]&lt;&gt;"",SUM(INDEX(PaymentSchedule3[Interest],1,1):PaymentSchedule3[[#This Row],[Interest]]),"")</f>
        <v>16000.342349509434</v>
      </c>
    </row>
    <row r="179" spans="2:11" ht="24" customHeight="1" x14ac:dyDescent="0.4">
      <c r="B179" s="25">
        <f ca="1">IF(LoanIsGood,IF(ROW()-ROW(PaymentSchedule3[[#Headers],[Payment number]])&gt;ScheduledNumberOfPayments,"",ROW()-ROW(PaymentSchedule3[[#Headers],[Payment number]])),"")</f>
        <v>166</v>
      </c>
      <c r="C179" s="26">
        <f ca="1">IF(PaymentSchedule3[[#This Row],[Payment number]]&lt;&gt;"",EOMONTH(LoanStartDate,ROW(PaymentSchedule3[[#This Row],[Payment number]])-ROW(PaymentSchedule3[[#Headers],[Payment number]])-2)+DAY(LoanStartDate),"")</f>
        <v>51078</v>
      </c>
      <c r="D179" s="27">
        <f ca="1">IF(PaymentSchedule3[[#This Row],[Payment number]]&lt;&gt;"",IF(ROW()-ROW(PaymentSchedule3[[#Headers],[Beginning
balance]])=1,LoanAmount,INDEX(PaymentSchedule3[Ending
balance],ROW()-ROW(PaymentSchedule3[[#Headers],[Beginning
balance]])-1)),"")</f>
        <v>0</v>
      </c>
      <c r="E179" s="27">
        <f ca="1">IF(PaymentSchedule3[[#This Row],[Payment number]]&lt;&gt;"",ScheduledPayment,"")</f>
        <v>395.64206581805638</v>
      </c>
      <c r="F17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7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79" s="27">
        <f ca="1">IF(PaymentSchedule3[[#This Row],[Payment number]]&lt;&gt;"",PaymentSchedule3[[#This Row],[Total
payment]]-PaymentSchedule3[[#This Row],[Interest]],"")</f>
        <v>0</v>
      </c>
      <c r="I179" s="27">
        <f ca="1">IF(PaymentSchedule3[[#This Row],[Payment number]]&lt;&gt;"",PaymentSchedule3[[#This Row],[Beginning
balance]]*(InterestRate/PaymentsPerYear),"")</f>
        <v>0</v>
      </c>
      <c r="J179" s="27">
        <f ca="1">IF(PaymentSchedule3[[#This Row],[Payment number]]&lt;&gt;"",IF(PaymentSchedule3[[#This Row],[Scheduled payment]]+PaymentSchedule3[[#This Row],[Extra
payment]]&lt;=PaymentSchedule3[[#This Row],[Beginning
balance]],PaymentSchedule3[[#This Row],[Beginning
balance]]-PaymentSchedule3[[#This Row],[Principal]],0),"")</f>
        <v>0</v>
      </c>
      <c r="K179" s="27">
        <f ca="1">IF(PaymentSchedule3[[#This Row],[Payment number]]&lt;&gt;"",SUM(INDEX(PaymentSchedule3[Interest],1,1):PaymentSchedule3[[#This Row],[Interest]]),"")</f>
        <v>16000.342349509434</v>
      </c>
    </row>
    <row r="180" spans="2:11" ht="24" customHeight="1" x14ac:dyDescent="0.4">
      <c r="B180" s="25">
        <f ca="1">IF(LoanIsGood,IF(ROW()-ROW(PaymentSchedule3[[#Headers],[Payment number]])&gt;ScheduledNumberOfPayments,"",ROW()-ROW(PaymentSchedule3[[#Headers],[Payment number]])),"")</f>
        <v>167</v>
      </c>
      <c r="C180" s="26">
        <f ca="1">IF(PaymentSchedule3[[#This Row],[Payment number]]&lt;&gt;"",EOMONTH(LoanStartDate,ROW(PaymentSchedule3[[#This Row],[Payment number]])-ROW(PaymentSchedule3[[#Headers],[Payment number]])-2)+DAY(LoanStartDate),"")</f>
        <v>51108</v>
      </c>
      <c r="D180" s="27">
        <f ca="1">IF(PaymentSchedule3[[#This Row],[Payment number]]&lt;&gt;"",IF(ROW()-ROW(PaymentSchedule3[[#Headers],[Beginning
balance]])=1,LoanAmount,INDEX(PaymentSchedule3[Ending
balance],ROW()-ROW(PaymentSchedule3[[#Headers],[Beginning
balance]])-1)),"")</f>
        <v>0</v>
      </c>
      <c r="E180" s="27">
        <f ca="1">IF(PaymentSchedule3[[#This Row],[Payment number]]&lt;&gt;"",ScheduledPayment,"")</f>
        <v>395.64206581805638</v>
      </c>
      <c r="F18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0" s="27">
        <f ca="1">IF(PaymentSchedule3[[#This Row],[Payment number]]&lt;&gt;"",PaymentSchedule3[[#This Row],[Total
payment]]-PaymentSchedule3[[#This Row],[Interest]],"")</f>
        <v>0</v>
      </c>
      <c r="I180" s="27">
        <f ca="1">IF(PaymentSchedule3[[#This Row],[Payment number]]&lt;&gt;"",PaymentSchedule3[[#This Row],[Beginning
balance]]*(InterestRate/PaymentsPerYear),"")</f>
        <v>0</v>
      </c>
      <c r="J180" s="27">
        <f ca="1">IF(PaymentSchedule3[[#This Row],[Payment number]]&lt;&gt;"",IF(PaymentSchedule3[[#This Row],[Scheduled payment]]+PaymentSchedule3[[#This Row],[Extra
payment]]&lt;=PaymentSchedule3[[#This Row],[Beginning
balance]],PaymentSchedule3[[#This Row],[Beginning
balance]]-PaymentSchedule3[[#This Row],[Principal]],0),"")</f>
        <v>0</v>
      </c>
      <c r="K180" s="27">
        <f ca="1">IF(PaymentSchedule3[[#This Row],[Payment number]]&lt;&gt;"",SUM(INDEX(PaymentSchedule3[Interest],1,1):PaymentSchedule3[[#This Row],[Interest]]),"")</f>
        <v>16000.342349509434</v>
      </c>
    </row>
    <row r="181" spans="2:11" ht="24" customHeight="1" x14ac:dyDescent="0.4">
      <c r="B181" s="25">
        <f ca="1">IF(LoanIsGood,IF(ROW()-ROW(PaymentSchedule3[[#Headers],[Payment number]])&gt;ScheduledNumberOfPayments,"",ROW()-ROW(PaymentSchedule3[[#Headers],[Payment number]])),"")</f>
        <v>168</v>
      </c>
      <c r="C181" s="26">
        <f ca="1">IF(PaymentSchedule3[[#This Row],[Payment number]]&lt;&gt;"",EOMONTH(LoanStartDate,ROW(PaymentSchedule3[[#This Row],[Payment number]])-ROW(PaymentSchedule3[[#Headers],[Payment number]])-2)+DAY(LoanStartDate),"")</f>
        <v>51139</v>
      </c>
      <c r="D181" s="27">
        <f ca="1">IF(PaymentSchedule3[[#This Row],[Payment number]]&lt;&gt;"",IF(ROW()-ROW(PaymentSchedule3[[#Headers],[Beginning
balance]])=1,LoanAmount,INDEX(PaymentSchedule3[Ending
balance],ROW()-ROW(PaymentSchedule3[[#Headers],[Beginning
balance]])-1)),"")</f>
        <v>0</v>
      </c>
      <c r="E181" s="27">
        <f ca="1">IF(PaymentSchedule3[[#This Row],[Payment number]]&lt;&gt;"",ScheduledPayment,"")</f>
        <v>395.64206581805638</v>
      </c>
      <c r="F18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1" s="27">
        <f ca="1">IF(PaymentSchedule3[[#This Row],[Payment number]]&lt;&gt;"",PaymentSchedule3[[#This Row],[Total
payment]]-PaymentSchedule3[[#This Row],[Interest]],"")</f>
        <v>0</v>
      </c>
      <c r="I181" s="27">
        <f ca="1">IF(PaymentSchedule3[[#This Row],[Payment number]]&lt;&gt;"",PaymentSchedule3[[#This Row],[Beginning
balance]]*(InterestRate/PaymentsPerYear),"")</f>
        <v>0</v>
      </c>
      <c r="J181" s="27">
        <f ca="1">IF(PaymentSchedule3[[#This Row],[Payment number]]&lt;&gt;"",IF(PaymentSchedule3[[#This Row],[Scheduled payment]]+PaymentSchedule3[[#This Row],[Extra
payment]]&lt;=PaymentSchedule3[[#This Row],[Beginning
balance]],PaymentSchedule3[[#This Row],[Beginning
balance]]-PaymentSchedule3[[#This Row],[Principal]],0),"")</f>
        <v>0</v>
      </c>
      <c r="K181" s="27">
        <f ca="1">IF(PaymentSchedule3[[#This Row],[Payment number]]&lt;&gt;"",SUM(INDEX(PaymentSchedule3[Interest],1,1):PaymentSchedule3[[#This Row],[Interest]]),"")</f>
        <v>16000.342349509434</v>
      </c>
    </row>
    <row r="182" spans="2:11" ht="24" customHeight="1" x14ac:dyDescent="0.4">
      <c r="B182" s="25">
        <f ca="1">IF(LoanIsGood,IF(ROW()-ROW(PaymentSchedule3[[#Headers],[Payment number]])&gt;ScheduledNumberOfPayments,"",ROW()-ROW(PaymentSchedule3[[#Headers],[Payment number]])),"")</f>
        <v>169</v>
      </c>
      <c r="C182" s="26">
        <f ca="1">IF(PaymentSchedule3[[#This Row],[Payment number]]&lt;&gt;"",EOMONTH(LoanStartDate,ROW(PaymentSchedule3[[#This Row],[Payment number]])-ROW(PaymentSchedule3[[#Headers],[Payment number]])-2)+DAY(LoanStartDate),"")</f>
        <v>51170</v>
      </c>
      <c r="D182" s="27">
        <f ca="1">IF(PaymentSchedule3[[#This Row],[Payment number]]&lt;&gt;"",IF(ROW()-ROW(PaymentSchedule3[[#Headers],[Beginning
balance]])=1,LoanAmount,INDEX(PaymentSchedule3[Ending
balance],ROW()-ROW(PaymentSchedule3[[#Headers],[Beginning
balance]])-1)),"")</f>
        <v>0</v>
      </c>
      <c r="E182" s="27">
        <f ca="1">IF(PaymentSchedule3[[#This Row],[Payment number]]&lt;&gt;"",ScheduledPayment,"")</f>
        <v>395.64206581805638</v>
      </c>
      <c r="F18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2" s="27">
        <f ca="1">IF(PaymentSchedule3[[#This Row],[Payment number]]&lt;&gt;"",PaymentSchedule3[[#This Row],[Total
payment]]-PaymentSchedule3[[#This Row],[Interest]],"")</f>
        <v>0</v>
      </c>
      <c r="I182" s="27">
        <f ca="1">IF(PaymentSchedule3[[#This Row],[Payment number]]&lt;&gt;"",PaymentSchedule3[[#This Row],[Beginning
balance]]*(InterestRate/PaymentsPerYear),"")</f>
        <v>0</v>
      </c>
      <c r="J182" s="27">
        <f ca="1">IF(PaymentSchedule3[[#This Row],[Payment number]]&lt;&gt;"",IF(PaymentSchedule3[[#This Row],[Scheduled payment]]+PaymentSchedule3[[#This Row],[Extra
payment]]&lt;=PaymentSchedule3[[#This Row],[Beginning
balance]],PaymentSchedule3[[#This Row],[Beginning
balance]]-PaymentSchedule3[[#This Row],[Principal]],0),"")</f>
        <v>0</v>
      </c>
      <c r="K182" s="27">
        <f ca="1">IF(PaymentSchedule3[[#This Row],[Payment number]]&lt;&gt;"",SUM(INDEX(PaymentSchedule3[Interest],1,1):PaymentSchedule3[[#This Row],[Interest]]),"")</f>
        <v>16000.342349509434</v>
      </c>
    </row>
    <row r="183" spans="2:11" ht="24" customHeight="1" x14ac:dyDescent="0.4">
      <c r="B183" s="25">
        <f ca="1">IF(LoanIsGood,IF(ROW()-ROW(PaymentSchedule3[[#Headers],[Payment number]])&gt;ScheduledNumberOfPayments,"",ROW()-ROW(PaymentSchedule3[[#Headers],[Payment number]])),"")</f>
        <v>170</v>
      </c>
      <c r="C183" s="26">
        <f ca="1">IF(PaymentSchedule3[[#This Row],[Payment number]]&lt;&gt;"",EOMONTH(LoanStartDate,ROW(PaymentSchedule3[[#This Row],[Payment number]])-ROW(PaymentSchedule3[[#Headers],[Payment number]])-2)+DAY(LoanStartDate),"")</f>
        <v>51199</v>
      </c>
      <c r="D183" s="27">
        <f ca="1">IF(PaymentSchedule3[[#This Row],[Payment number]]&lt;&gt;"",IF(ROW()-ROW(PaymentSchedule3[[#Headers],[Beginning
balance]])=1,LoanAmount,INDEX(PaymentSchedule3[Ending
balance],ROW()-ROW(PaymentSchedule3[[#Headers],[Beginning
balance]])-1)),"")</f>
        <v>0</v>
      </c>
      <c r="E183" s="27">
        <f ca="1">IF(PaymentSchedule3[[#This Row],[Payment number]]&lt;&gt;"",ScheduledPayment,"")</f>
        <v>395.64206581805638</v>
      </c>
      <c r="F18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3" s="27">
        <f ca="1">IF(PaymentSchedule3[[#This Row],[Payment number]]&lt;&gt;"",PaymentSchedule3[[#This Row],[Total
payment]]-PaymentSchedule3[[#This Row],[Interest]],"")</f>
        <v>0</v>
      </c>
      <c r="I183" s="27">
        <f ca="1">IF(PaymentSchedule3[[#This Row],[Payment number]]&lt;&gt;"",PaymentSchedule3[[#This Row],[Beginning
balance]]*(InterestRate/PaymentsPerYear),"")</f>
        <v>0</v>
      </c>
      <c r="J183" s="27">
        <f ca="1">IF(PaymentSchedule3[[#This Row],[Payment number]]&lt;&gt;"",IF(PaymentSchedule3[[#This Row],[Scheduled payment]]+PaymentSchedule3[[#This Row],[Extra
payment]]&lt;=PaymentSchedule3[[#This Row],[Beginning
balance]],PaymentSchedule3[[#This Row],[Beginning
balance]]-PaymentSchedule3[[#This Row],[Principal]],0),"")</f>
        <v>0</v>
      </c>
      <c r="K183" s="27">
        <f ca="1">IF(PaymentSchedule3[[#This Row],[Payment number]]&lt;&gt;"",SUM(INDEX(PaymentSchedule3[Interest],1,1):PaymentSchedule3[[#This Row],[Interest]]),"")</f>
        <v>16000.342349509434</v>
      </c>
    </row>
    <row r="184" spans="2:11" ht="24" customHeight="1" x14ac:dyDescent="0.4">
      <c r="B184" s="25">
        <f ca="1">IF(LoanIsGood,IF(ROW()-ROW(PaymentSchedule3[[#Headers],[Payment number]])&gt;ScheduledNumberOfPayments,"",ROW()-ROW(PaymentSchedule3[[#Headers],[Payment number]])),"")</f>
        <v>171</v>
      </c>
      <c r="C184" s="26">
        <f ca="1">IF(PaymentSchedule3[[#This Row],[Payment number]]&lt;&gt;"",EOMONTH(LoanStartDate,ROW(PaymentSchedule3[[#This Row],[Payment number]])-ROW(PaymentSchedule3[[#Headers],[Payment number]])-2)+DAY(LoanStartDate),"")</f>
        <v>51230</v>
      </c>
      <c r="D184" s="27">
        <f ca="1">IF(PaymentSchedule3[[#This Row],[Payment number]]&lt;&gt;"",IF(ROW()-ROW(PaymentSchedule3[[#Headers],[Beginning
balance]])=1,LoanAmount,INDEX(PaymentSchedule3[Ending
balance],ROW()-ROW(PaymentSchedule3[[#Headers],[Beginning
balance]])-1)),"")</f>
        <v>0</v>
      </c>
      <c r="E184" s="27">
        <f ca="1">IF(PaymentSchedule3[[#This Row],[Payment number]]&lt;&gt;"",ScheduledPayment,"")</f>
        <v>395.64206581805638</v>
      </c>
      <c r="F18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4" s="27">
        <f ca="1">IF(PaymentSchedule3[[#This Row],[Payment number]]&lt;&gt;"",PaymentSchedule3[[#This Row],[Total
payment]]-PaymentSchedule3[[#This Row],[Interest]],"")</f>
        <v>0</v>
      </c>
      <c r="I184" s="27">
        <f ca="1">IF(PaymentSchedule3[[#This Row],[Payment number]]&lt;&gt;"",PaymentSchedule3[[#This Row],[Beginning
balance]]*(InterestRate/PaymentsPerYear),"")</f>
        <v>0</v>
      </c>
      <c r="J184" s="27">
        <f ca="1">IF(PaymentSchedule3[[#This Row],[Payment number]]&lt;&gt;"",IF(PaymentSchedule3[[#This Row],[Scheduled payment]]+PaymentSchedule3[[#This Row],[Extra
payment]]&lt;=PaymentSchedule3[[#This Row],[Beginning
balance]],PaymentSchedule3[[#This Row],[Beginning
balance]]-PaymentSchedule3[[#This Row],[Principal]],0),"")</f>
        <v>0</v>
      </c>
      <c r="K184" s="27">
        <f ca="1">IF(PaymentSchedule3[[#This Row],[Payment number]]&lt;&gt;"",SUM(INDEX(PaymentSchedule3[Interest],1,1):PaymentSchedule3[[#This Row],[Interest]]),"")</f>
        <v>16000.342349509434</v>
      </c>
    </row>
    <row r="185" spans="2:11" ht="24" customHeight="1" x14ac:dyDescent="0.4">
      <c r="B185" s="25">
        <f ca="1">IF(LoanIsGood,IF(ROW()-ROW(PaymentSchedule3[[#Headers],[Payment number]])&gt;ScheduledNumberOfPayments,"",ROW()-ROW(PaymentSchedule3[[#Headers],[Payment number]])),"")</f>
        <v>172</v>
      </c>
      <c r="C185" s="26">
        <f ca="1">IF(PaymentSchedule3[[#This Row],[Payment number]]&lt;&gt;"",EOMONTH(LoanStartDate,ROW(PaymentSchedule3[[#This Row],[Payment number]])-ROW(PaymentSchedule3[[#Headers],[Payment number]])-2)+DAY(LoanStartDate),"")</f>
        <v>51260</v>
      </c>
      <c r="D185" s="27">
        <f ca="1">IF(PaymentSchedule3[[#This Row],[Payment number]]&lt;&gt;"",IF(ROW()-ROW(PaymentSchedule3[[#Headers],[Beginning
balance]])=1,LoanAmount,INDEX(PaymentSchedule3[Ending
balance],ROW()-ROW(PaymentSchedule3[[#Headers],[Beginning
balance]])-1)),"")</f>
        <v>0</v>
      </c>
      <c r="E185" s="27">
        <f ca="1">IF(PaymentSchedule3[[#This Row],[Payment number]]&lt;&gt;"",ScheduledPayment,"")</f>
        <v>395.64206581805638</v>
      </c>
      <c r="F18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5" s="27">
        <f ca="1">IF(PaymentSchedule3[[#This Row],[Payment number]]&lt;&gt;"",PaymentSchedule3[[#This Row],[Total
payment]]-PaymentSchedule3[[#This Row],[Interest]],"")</f>
        <v>0</v>
      </c>
      <c r="I185" s="27">
        <f ca="1">IF(PaymentSchedule3[[#This Row],[Payment number]]&lt;&gt;"",PaymentSchedule3[[#This Row],[Beginning
balance]]*(InterestRate/PaymentsPerYear),"")</f>
        <v>0</v>
      </c>
      <c r="J185" s="27">
        <f ca="1">IF(PaymentSchedule3[[#This Row],[Payment number]]&lt;&gt;"",IF(PaymentSchedule3[[#This Row],[Scheduled payment]]+PaymentSchedule3[[#This Row],[Extra
payment]]&lt;=PaymentSchedule3[[#This Row],[Beginning
balance]],PaymentSchedule3[[#This Row],[Beginning
balance]]-PaymentSchedule3[[#This Row],[Principal]],0),"")</f>
        <v>0</v>
      </c>
      <c r="K185" s="27">
        <f ca="1">IF(PaymentSchedule3[[#This Row],[Payment number]]&lt;&gt;"",SUM(INDEX(PaymentSchedule3[Interest],1,1):PaymentSchedule3[[#This Row],[Interest]]),"")</f>
        <v>16000.342349509434</v>
      </c>
    </row>
    <row r="186" spans="2:11" ht="24" customHeight="1" x14ac:dyDescent="0.4">
      <c r="B186" s="25">
        <f ca="1">IF(LoanIsGood,IF(ROW()-ROW(PaymentSchedule3[[#Headers],[Payment number]])&gt;ScheduledNumberOfPayments,"",ROW()-ROW(PaymentSchedule3[[#Headers],[Payment number]])),"")</f>
        <v>173</v>
      </c>
      <c r="C186" s="26">
        <f ca="1">IF(PaymentSchedule3[[#This Row],[Payment number]]&lt;&gt;"",EOMONTH(LoanStartDate,ROW(PaymentSchedule3[[#This Row],[Payment number]])-ROW(PaymentSchedule3[[#Headers],[Payment number]])-2)+DAY(LoanStartDate),"")</f>
        <v>51291</v>
      </c>
      <c r="D186" s="27">
        <f ca="1">IF(PaymentSchedule3[[#This Row],[Payment number]]&lt;&gt;"",IF(ROW()-ROW(PaymentSchedule3[[#Headers],[Beginning
balance]])=1,LoanAmount,INDEX(PaymentSchedule3[Ending
balance],ROW()-ROW(PaymentSchedule3[[#Headers],[Beginning
balance]])-1)),"")</f>
        <v>0</v>
      </c>
      <c r="E186" s="27">
        <f ca="1">IF(PaymentSchedule3[[#This Row],[Payment number]]&lt;&gt;"",ScheduledPayment,"")</f>
        <v>395.64206581805638</v>
      </c>
      <c r="F18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6" s="27">
        <f ca="1">IF(PaymentSchedule3[[#This Row],[Payment number]]&lt;&gt;"",PaymentSchedule3[[#This Row],[Total
payment]]-PaymentSchedule3[[#This Row],[Interest]],"")</f>
        <v>0</v>
      </c>
      <c r="I186" s="27">
        <f ca="1">IF(PaymentSchedule3[[#This Row],[Payment number]]&lt;&gt;"",PaymentSchedule3[[#This Row],[Beginning
balance]]*(InterestRate/PaymentsPerYear),"")</f>
        <v>0</v>
      </c>
      <c r="J186" s="27">
        <f ca="1">IF(PaymentSchedule3[[#This Row],[Payment number]]&lt;&gt;"",IF(PaymentSchedule3[[#This Row],[Scheduled payment]]+PaymentSchedule3[[#This Row],[Extra
payment]]&lt;=PaymentSchedule3[[#This Row],[Beginning
balance]],PaymentSchedule3[[#This Row],[Beginning
balance]]-PaymentSchedule3[[#This Row],[Principal]],0),"")</f>
        <v>0</v>
      </c>
      <c r="K186" s="27">
        <f ca="1">IF(PaymentSchedule3[[#This Row],[Payment number]]&lt;&gt;"",SUM(INDEX(PaymentSchedule3[Interest],1,1):PaymentSchedule3[[#This Row],[Interest]]),"")</f>
        <v>16000.342349509434</v>
      </c>
    </row>
    <row r="187" spans="2:11" ht="24" customHeight="1" x14ac:dyDescent="0.4">
      <c r="B187" s="25">
        <f ca="1">IF(LoanIsGood,IF(ROW()-ROW(PaymentSchedule3[[#Headers],[Payment number]])&gt;ScheduledNumberOfPayments,"",ROW()-ROW(PaymentSchedule3[[#Headers],[Payment number]])),"")</f>
        <v>174</v>
      </c>
      <c r="C187" s="26">
        <f ca="1">IF(PaymentSchedule3[[#This Row],[Payment number]]&lt;&gt;"",EOMONTH(LoanStartDate,ROW(PaymentSchedule3[[#This Row],[Payment number]])-ROW(PaymentSchedule3[[#Headers],[Payment number]])-2)+DAY(LoanStartDate),"")</f>
        <v>51321</v>
      </c>
      <c r="D187" s="27">
        <f ca="1">IF(PaymentSchedule3[[#This Row],[Payment number]]&lt;&gt;"",IF(ROW()-ROW(PaymentSchedule3[[#Headers],[Beginning
balance]])=1,LoanAmount,INDEX(PaymentSchedule3[Ending
balance],ROW()-ROW(PaymentSchedule3[[#Headers],[Beginning
balance]])-1)),"")</f>
        <v>0</v>
      </c>
      <c r="E187" s="27">
        <f ca="1">IF(PaymentSchedule3[[#This Row],[Payment number]]&lt;&gt;"",ScheduledPayment,"")</f>
        <v>395.64206581805638</v>
      </c>
      <c r="F18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7" s="27">
        <f ca="1">IF(PaymentSchedule3[[#This Row],[Payment number]]&lt;&gt;"",PaymentSchedule3[[#This Row],[Total
payment]]-PaymentSchedule3[[#This Row],[Interest]],"")</f>
        <v>0</v>
      </c>
      <c r="I187" s="27">
        <f ca="1">IF(PaymentSchedule3[[#This Row],[Payment number]]&lt;&gt;"",PaymentSchedule3[[#This Row],[Beginning
balance]]*(InterestRate/PaymentsPerYear),"")</f>
        <v>0</v>
      </c>
      <c r="J187" s="27">
        <f ca="1">IF(PaymentSchedule3[[#This Row],[Payment number]]&lt;&gt;"",IF(PaymentSchedule3[[#This Row],[Scheduled payment]]+PaymentSchedule3[[#This Row],[Extra
payment]]&lt;=PaymentSchedule3[[#This Row],[Beginning
balance]],PaymentSchedule3[[#This Row],[Beginning
balance]]-PaymentSchedule3[[#This Row],[Principal]],0),"")</f>
        <v>0</v>
      </c>
      <c r="K187" s="27">
        <f ca="1">IF(PaymentSchedule3[[#This Row],[Payment number]]&lt;&gt;"",SUM(INDEX(PaymentSchedule3[Interest],1,1):PaymentSchedule3[[#This Row],[Interest]]),"")</f>
        <v>16000.342349509434</v>
      </c>
    </row>
    <row r="188" spans="2:11" ht="24" customHeight="1" x14ac:dyDescent="0.4">
      <c r="B188" s="25">
        <f ca="1">IF(LoanIsGood,IF(ROW()-ROW(PaymentSchedule3[[#Headers],[Payment number]])&gt;ScheduledNumberOfPayments,"",ROW()-ROW(PaymentSchedule3[[#Headers],[Payment number]])),"")</f>
        <v>175</v>
      </c>
      <c r="C188" s="26">
        <f ca="1">IF(PaymentSchedule3[[#This Row],[Payment number]]&lt;&gt;"",EOMONTH(LoanStartDate,ROW(PaymentSchedule3[[#This Row],[Payment number]])-ROW(PaymentSchedule3[[#Headers],[Payment number]])-2)+DAY(LoanStartDate),"")</f>
        <v>51352</v>
      </c>
      <c r="D188" s="27">
        <f ca="1">IF(PaymentSchedule3[[#This Row],[Payment number]]&lt;&gt;"",IF(ROW()-ROW(PaymentSchedule3[[#Headers],[Beginning
balance]])=1,LoanAmount,INDEX(PaymentSchedule3[Ending
balance],ROW()-ROW(PaymentSchedule3[[#Headers],[Beginning
balance]])-1)),"")</f>
        <v>0</v>
      </c>
      <c r="E188" s="27">
        <f ca="1">IF(PaymentSchedule3[[#This Row],[Payment number]]&lt;&gt;"",ScheduledPayment,"")</f>
        <v>395.64206581805638</v>
      </c>
      <c r="F18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8" s="27">
        <f ca="1">IF(PaymentSchedule3[[#This Row],[Payment number]]&lt;&gt;"",PaymentSchedule3[[#This Row],[Total
payment]]-PaymentSchedule3[[#This Row],[Interest]],"")</f>
        <v>0</v>
      </c>
      <c r="I188" s="27">
        <f ca="1">IF(PaymentSchedule3[[#This Row],[Payment number]]&lt;&gt;"",PaymentSchedule3[[#This Row],[Beginning
balance]]*(InterestRate/PaymentsPerYear),"")</f>
        <v>0</v>
      </c>
      <c r="J188" s="27">
        <f ca="1">IF(PaymentSchedule3[[#This Row],[Payment number]]&lt;&gt;"",IF(PaymentSchedule3[[#This Row],[Scheduled payment]]+PaymentSchedule3[[#This Row],[Extra
payment]]&lt;=PaymentSchedule3[[#This Row],[Beginning
balance]],PaymentSchedule3[[#This Row],[Beginning
balance]]-PaymentSchedule3[[#This Row],[Principal]],0),"")</f>
        <v>0</v>
      </c>
      <c r="K188" s="27">
        <f ca="1">IF(PaymentSchedule3[[#This Row],[Payment number]]&lt;&gt;"",SUM(INDEX(PaymentSchedule3[Interest],1,1):PaymentSchedule3[[#This Row],[Interest]]),"")</f>
        <v>16000.342349509434</v>
      </c>
    </row>
    <row r="189" spans="2:11" ht="24" customHeight="1" x14ac:dyDescent="0.4">
      <c r="B189" s="25">
        <f ca="1">IF(LoanIsGood,IF(ROW()-ROW(PaymentSchedule3[[#Headers],[Payment number]])&gt;ScheduledNumberOfPayments,"",ROW()-ROW(PaymentSchedule3[[#Headers],[Payment number]])),"")</f>
        <v>176</v>
      </c>
      <c r="C189" s="26">
        <f ca="1">IF(PaymentSchedule3[[#This Row],[Payment number]]&lt;&gt;"",EOMONTH(LoanStartDate,ROW(PaymentSchedule3[[#This Row],[Payment number]])-ROW(PaymentSchedule3[[#Headers],[Payment number]])-2)+DAY(LoanStartDate),"")</f>
        <v>51383</v>
      </c>
      <c r="D189" s="27">
        <f ca="1">IF(PaymentSchedule3[[#This Row],[Payment number]]&lt;&gt;"",IF(ROW()-ROW(PaymentSchedule3[[#Headers],[Beginning
balance]])=1,LoanAmount,INDEX(PaymentSchedule3[Ending
balance],ROW()-ROW(PaymentSchedule3[[#Headers],[Beginning
balance]])-1)),"")</f>
        <v>0</v>
      </c>
      <c r="E189" s="27">
        <f ca="1">IF(PaymentSchedule3[[#This Row],[Payment number]]&lt;&gt;"",ScheduledPayment,"")</f>
        <v>395.64206581805638</v>
      </c>
      <c r="F18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8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89" s="27">
        <f ca="1">IF(PaymentSchedule3[[#This Row],[Payment number]]&lt;&gt;"",PaymentSchedule3[[#This Row],[Total
payment]]-PaymentSchedule3[[#This Row],[Interest]],"")</f>
        <v>0</v>
      </c>
      <c r="I189" s="27">
        <f ca="1">IF(PaymentSchedule3[[#This Row],[Payment number]]&lt;&gt;"",PaymentSchedule3[[#This Row],[Beginning
balance]]*(InterestRate/PaymentsPerYear),"")</f>
        <v>0</v>
      </c>
      <c r="J189" s="27">
        <f ca="1">IF(PaymentSchedule3[[#This Row],[Payment number]]&lt;&gt;"",IF(PaymentSchedule3[[#This Row],[Scheduled payment]]+PaymentSchedule3[[#This Row],[Extra
payment]]&lt;=PaymentSchedule3[[#This Row],[Beginning
balance]],PaymentSchedule3[[#This Row],[Beginning
balance]]-PaymentSchedule3[[#This Row],[Principal]],0),"")</f>
        <v>0</v>
      </c>
      <c r="K189" s="27">
        <f ca="1">IF(PaymentSchedule3[[#This Row],[Payment number]]&lt;&gt;"",SUM(INDEX(PaymentSchedule3[Interest],1,1):PaymentSchedule3[[#This Row],[Interest]]),"")</f>
        <v>16000.342349509434</v>
      </c>
    </row>
    <row r="190" spans="2:11" ht="24" customHeight="1" x14ac:dyDescent="0.4">
      <c r="B190" s="25">
        <f ca="1">IF(LoanIsGood,IF(ROW()-ROW(PaymentSchedule3[[#Headers],[Payment number]])&gt;ScheduledNumberOfPayments,"",ROW()-ROW(PaymentSchedule3[[#Headers],[Payment number]])),"")</f>
        <v>177</v>
      </c>
      <c r="C190" s="26">
        <f ca="1">IF(PaymentSchedule3[[#This Row],[Payment number]]&lt;&gt;"",EOMONTH(LoanStartDate,ROW(PaymentSchedule3[[#This Row],[Payment number]])-ROW(PaymentSchedule3[[#Headers],[Payment number]])-2)+DAY(LoanStartDate),"")</f>
        <v>51413</v>
      </c>
      <c r="D190" s="27">
        <f ca="1">IF(PaymentSchedule3[[#This Row],[Payment number]]&lt;&gt;"",IF(ROW()-ROW(PaymentSchedule3[[#Headers],[Beginning
balance]])=1,LoanAmount,INDEX(PaymentSchedule3[Ending
balance],ROW()-ROW(PaymentSchedule3[[#Headers],[Beginning
balance]])-1)),"")</f>
        <v>0</v>
      </c>
      <c r="E190" s="27">
        <f ca="1">IF(PaymentSchedule3[[#This Row],[Payment number]]&lt;&gt;"",ScheduledPayment,"")</f>
        <v>395.64206581805638</v>
      </c>
      <c r="F19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0" s="27">
        <f ca="1">IF(PaymentSchedule3[[#This Row],[Payment number]]&lt;&gt;"",PaymentSchedule3[[#This Row],[Total
payment]]-PaymentSchedule3[[#This Row],[Interest]],"")</f>
        <v>0</v>
      </c>
      <c r="I190" s="27">
        <f ca="1">IF(PaymentSchedule3[[#This Row],[Payment number]]&lt;&gt;"",PaymentSchedule3[[#This Row],[Beginning
balance]]*(InterestRate/PaymentsPerYear),"")</f>
        <v>0</v>
      </c>
      <c r="J190" s="27">
        <f ca="1">IF(PaymentSchedule3[[#This Row],[Payment number]]&lt;&gt;"",IF(PaymentSchedule3[[#This Row],[Scheduled payment]]+PaymentSchedule3[[#This Row],[Extra
payment]]&lt;=PaymentSchedule3[[#This Row],[Beginning
balance]],PaymentSchedule3[[#This Row],[Beginning
balance]]-PaymentSchedule3[[#This Row],[Principal]],0),"")</f>
        <v>0</v>
      </c>
      <c r="K190" s="27">
        <f ca="1">IF(PaymentSchedule3[[#This Row],[Payment number]]&lt;&gt;"",SUM(INDEX(PaymentSchedule3[Interest],1,1):PaymentSchedule3[[#This Row],[Interest]]),"")</f>
        <v>16000.342349509434</v>
      </c>
    </row>
    <row r="191" spans="2:11" ht="24" customHeight="1" x14ac:dyDescent="0.4">
      <c r="B191" s="25">
        <f ca="1">IF(LoanIsGood,IF(ROW()-ROW(PaymentSchedule3[[#Headers],[Payment number]])&gt;ScheduledNumberOfPayments,"",ROW()-ROW(PaymentSchedule3[[#Headers],[Payment number]])),"")</f>
        <v>178</v>
      </c>
      <c r="C191" s="26">
        <f ca="1">IF(PaymentSchedule3[[#This Row],[Payment number]]&lt;&gt;"",EOMONTH(LoanStartDate,ROW(PaymentSchedule3[[#This Row],[Payment number]])-ROW(PaymentSchedule3[[#Headers],[Payment number]])-2)+DAY(LoanStartDate),"")</f>
        <v>51444</v>
      </c>
      <c r="D191" s="27">
        <f ca="1">IF(PaymentSchedule3[[#This Row],[Payment number]]&lt;&gt;"",IF(ROW()-ROW(PaymentSchedule3[[#Headers],[Beginning
balance]])=1,LoanAmount,INDEX(PaymentSchedule3[Ending
balance],ROW()-ROW(PaymentSchedule3[[#Headers],[Beginning
balance]])-1)),"")</f>
        <v>0</v>
      </c>
      <c r="E191" s="27">
        <f ca="1">IF(PaymentSchedule3[[#This Row],[Payment number]]&lt;&gt;"",ScheduledPayment,"")</f>
        <v>395.64206581805638</v>
      </c>
      <c r="F19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1" s="27">
        <f ca="1">IF(PaymentSchedule3[[#This Row],[Payment number]]&lt;&gt;"",PaymentSchedule3[[#This Row],[Total
payment]]-PaymentSchedule3[[#This Row],[Interest]],"")</f>
        <v>0</v>
      </c>
      <c r="I191" s="27">
        <f ca="1">IF(PaymentSchedule3[[#This Row],[Payment number]]&lt;&gt;"",PaymentSchedule3[[#This Row],[Beginning
balance]]*(InterestRate/PaymentsPerYear),"")</f>
        <v>0</v>
      </c>
      <c r="J191" s="27">
        <f ca="1">IF(PaymentSchedule3[[#This Row],[Payment number]]&lt;&gt;"",IF(PaymentSchedule3[[#This Row],[Scheduled payment]]+PaymentSchedule3[[#This Row],[Extra
payment]]&lt;=PaymentSchedule3[[#This Row],[Beginning
balance]],PaymentSchedule3[[#This Row],[Beginning
balance]]-PaymentSchedule3[[#This Row],[Principal]],0),"")</f>
        <v>0</v>
      </c>
      <c r="K191" s="27">
        <f ca="1">IF(PaymentSchedule3[[#This Row],[Payment number]]&lt;&gt;"",SUM(INDEX(PaymentSchedule3[Interest],1,1):PaymentSchedule3[[#This Row],[Interest]]),"")</f>
        <v>16000.342349509434</v>
      </c>
    </row>
    <row r="192" spans="2:11" ht="24" customHeight="1" x14ac:dyDescent="0.4">
      <c r="B192" s="25">
        <f ca="1">IF(LoanIsGood,IF(ROW()-ROW(PaymentSchedule3[[#Headers],[Payment number]])&gt;ScheduledNumberOfPayments,"",ROW()-ROW(PaymentSchedule3[[#Headers],[Payment number]])),"")</f>
        <v>179</v>
      </c>
      <c r="C192" s="26">
        <f ca="1">IF(PaymentSchedule3[[#This Row],[Payment number]]&lt;&gt;"",EOMONTH(LoanStartDate,ROW(PaymentSchedule3[[#This Row],[Payment number]])-ROW(PaymentSchedule3[[#Headers],[Payment number]])-2)+DAY(LoanStartDate),"")</f>
        <v>51474</v>
      </c>
      <c r="D192" s="27">
        <f ca="1">IF(PaymentSchedule3[[#This Row],[Payment number]]&lt;&gt;"",IF(ROW()-ROW(PaymentSchedule3[[#Headers],[Beginning
balance]])=1,LoanAmount,INDEX(PaymentSchedule3[Ending
balance],ROW()-ROW(PaymentSchedule3[[#Headers],[Beginning
balance]])-1)),"")</f>
        <v>0</v>
      </c>
      <c r="E192" s="27">
        <f ca="1">IF(PaymentSchedule3[[#This Row],[Payment number]]&lt;&gt;"",ScheduledPayment,"")</f>
        <v>395.64206581805638</v>
      </c>
      <c r="F19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2" s="27">
        <f ca="1">IF(PaymentSchedule3[[#This Row],[Payment number]]&lt;&gt;"",PaymentSchedule3[[#This Row],[Total
payment]]-PaymentSchedule3[[#This Row],[Interest]],"")</f>
        <v>0</v>
      </c>
      <c r="I192" s="27">
        <f ca="1">IF(PaymentSchedule3[[#This Row],[Payment number]]&lt;&gt;"",PaymentSchedule3[[#This Row],[Beginning
balance]]*(InterestRate/PaymentsPerYear),"")</f>
        <v>0</v>
      </c>
      <c r="J192" s="27">
        <f ca="1">IF(PaymentSchedule3[[#This Row],[Payment number]]&lt;&gt;"",IF(PaymentSchedule3[[#This Row],[Scheduled payment]]+PaymentSchedule3[[#This Row],[Extra
payment]]&lt;=PaymentSchedule3[[#This Row],[Beginning
balance]],PaymentSchedule3[[#This Row],[Beginning
balance]]-PaymentSchedule3[[#This Row],[Principal]],0),"")</f>
        <v>0</v>
      </c>
      <c r="K192" s="27">
        <f ca="1">IF(PaymentSchedule3[[#This Row],[Payment number]]&lt;&gt;"",SUM(INDEX(PaymentSchedule3[Interest],1,1):PaymentSchedule3[[#This Row],[Interest]]),"")</f>
        <v>16000.342349509434</v>
      </c>
    </row>
    <row r="193" spans="2:11" ht="24" customHeight="1" x14ac:dyDescent="0.4">
      <c r="B193" s="25">
        <f ca="1">IF(LoanIsGood,IF(ROW()-ROW(PaymentSchedule3[[#Headers],[Payment number]])&gt;ScheduledNumberOfPayments,"",ROW()-ROW(PaymentSchedule3[[#Headers],[Payment number]])),"")</f>
        <v>180</v>
      </c>
      <c r="C193" s="26">
        <f ca="1">IF(PaymentSchedule3[[#This Row],[Payment number]]&lt;&gt;"",EOMONTH(LoanStartDate,ROW(PaymentSchedule3[[#This Row],[Payment number]])-ROW(PaymentSchedule3[[#Headers],[Payment number]])-2)+DAY(LoanStartDate),"")</f>
        <v>51505</v>
      </c>
      <c r="D193" s="27">
        <f ca="1">IF(PaymentSchedule3[[#This Row],[Payment number]]&lt;&gt;"",IF(ROW()-ROW(PaymentSchedule3[[#Headers],[Beginning
balance]])=1,LoanAmount,INDEX(PaymentSchedule3[Ending
balance],ROW()-ROW(PaymentSchedule3[[#Headers],[Beginning
balance]])-1)),"")</f>
        <v>0</v>
      </c>
      <c r="E193" s="27">
        <f ca="1">IF(PaymentSchedule3[[#This Row],[Payment number]]&lt;&gt;"",ScheduledPayment,"")</f>
        <v>395.64206581805638</v>
      </c>
      <c r="F19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3" s="27">
        <f ca="1">IF(PaymentSchedule3[[#This Row],[Payment number]]&lt;&gt;"",PaymentSchedule3[[#This Row],[Total
payment]]-PaymentSchedule3[[#This Row],[Interest]],"")</f>
        <v>0</v>
      </c>
      <c r="I193" s="27">
        <f ca="1">IF(PaymentSchedule3[[#This Row],[Payment number]]&lt;&gt;"",PaymentSchedule3[[#This Row],[Beginning
balance]]*(InterestRate/PaymentsPerYear),"")</f>
        <v>0</v>
      </c>
      <c r="J193" s="27">
        <f ca="1">IF(PaymentSchedule3[[#This Row],[Payment number]]&lt;&gt;"",IF(PaymentSchedule3[[#This Row],[Scheduled payment]]+PaymentSchedule3[[#This Row],[Extra
payment]]&lt;=PaymentSchedule3[[#This Row],[Beginning
balance]],PaymentSchedule3[[#This Row],[Beginning
balance]]-PaymentSchedule3[[#This Row],[Principal]],0),"")</f>
        <v>0</v>
      </c>
      <c r="K193" s="27">
        <f ca="1">IF(PaymentSchedule3[[#This Row],[Payment number]]&lt;&gt;"",SUM(INDEX(PaymentSchedule3[Interest],1,1):PaymentSchedule3[[#This Row],[Interest]]),"")</f>
        <v>16000.342349509434</v>
      </c>
    </row>
    <row r="194" spans="2:11" ht="24" customHeight="1" x14ac:dyDescent="0.4">
      <c r="B194" s="25">
        <f ca="1">IF(LoanIsGood,IF(ROW()-ROW(PaymentSchedule3[[#Headers],[Payment number]])&gt;ScheduledNumberOfPayments,"",ROW()-ROW(PaymentSchedule3[[#Headers],[Payment number]])),"")</f>
        <v>181</v>
      </c>
      <c r="C194" s="26">
        <f ca="1">IF(PaymentSchedule3[[#This Row],[Payment number]]&lt;&gt;"",EOMONTH(LoanStartDate,ROW(PaymentSchedule3[[#This Row],[Payment number]])-ROW(PaymentSchedule3[[#Headers],[Payment number]])-2)+DAY(LoanStartDate),"")</f>
        <v>51536</v>
      </c>
      <c r="D194" s="27">
        <f ca="1">IF(PaymentSchedule3[[#This Row],[Payment number]]&lt;&gt;"",IF(ROW()-ROW(PaymentSchedule3[[#Headers],[Beginning
balance]])=1,LoanAmount,INDEX(PaymentSchedule3[Ending
balance],ROW()-ROW(PaymentSchedule3[[#Headers],[Beginning
balance]])-1)),"")</f>
        <v>0</v>
      </c>
      <c r="E194" s="27">
        <f ca="1">IF(PaymentSchedule3[[#This Row],[Payment number]]&lt;&gt;"",ScheduledPayment,"")</f>
        <v>395.64206581805638</v>
      </c>
      <c r="F19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4" s="27">
        <f ca="1">IF(PaymentSchedule3[[#This Row],[Payment number]]&lt;&gt;"",PaymentSchedule3[[#This Row],[Total
payment]]-PaymentSchedule3[[#This Row],[Interest]],"")</f>
        <v>0</v>
      </c>
      <c r="I194" s="27">
        <f ca="1">IF(PaymentSchedule3[[#This Row],[Payment number]]&lt;&gt;"",PaymentSchedule3[[#This Row],[Beginning
balance]]*(InterestRate/PaymentsPerYear),"")</f>
        <v>0</v>
      </c>
      <c r="J194" s="27">
        <f ca="1">IF(PaymentSchedule3[[#This Row],[Payment number]]&lt;&gt;"",IF(PaymentSchedule3[[#This Row],[Scheduled payment]]+PaymentSchedule3[[#This Row],[Extra
payment]]&lt;=PaymentSchedule3[[#This Row],[Beginning
balance]],PaymentSchedule3[[#This Row],[Beginning
balance]]-PaymentSchedule3[[#This Row],[Principal]],0),"")</f>
        <v>0</v>
      </c>
      <c r="K194" s="27">
        <f ca="1">IF(PaymentSchedule3[[#This Row],[Payment number]]&lt;&gt;"",SUM(INDEX(PaymentSchedule3[Interest],1,1):PaymentSchedule3[[#This Row],[Interest]]),"")</f>
        <v>16000.342349509434</v>
      </c>
    </row>
    <row r="195" spans="2:11" ht="24" customHeight="1" x14ac:dyDescent="0.4">
      <c r="B195" s="25">
        <f ca="1">IF(LoanIsGood,IF(ROW()-ROW(PaymentSchedule3[[#Headers],[Payment number]])&gt;ScheduledNumberOfPayments,"",ROW()-ROW(PaymentSchedule3[[#Headers],[Payment number]])),"")</f>
        <v>182</v>
      </c>
      <c r="C195" s="26">
        <f ca="1">IF(PaymentSchedule3[[#This Row],[Payment number]]&lt;&gt;"",EOMONTH(LoanStartDate,ROW(PaymentSchedule3[[#This Row],[Payment number]])-ROW(PaymentSchedule3[[#Headers],[Payment number]])-2)+DAY(LoanStartDate),"")</f>
        <v>51564</v>
      </c>
      <c r="D195" s="27">
        <f ca="1">IF(PaymentSchedule3[[#This Row],[Payment number]]&lt;&gt;"",IF(ROW()-ROW(PaymentSchedule3[[#Headers],[Beginning
balance]])=1,LoanAmount,INDEX(PaymentSchedule3[Ending
balance],ROW()-ROW(PaymentSchedule3[[#Headers],[Beginning
balance]])-1)),"")</f>
        <v>0</v>
      </c>
      <c r="E195" s="27">
        <f ca="1">IF(PaymentSchedule3[[#This Row],[Payment number]]&lt;&gt;"",ScheduledPayment,"")</f>
        <v>395.64206581805638</v>
      </c>
      <c r="F19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5" s="27">
        <f ca="1">IF(PaymentSchedule3[[#This Row],[Payment number]]&lt;&gt;"",PaymentSchedule3[[#This Row],[Total
payment]]-PaymentSchedule3[[#This Row],[Interest]],"")</f>
        <v>0</v>
      </c>
      <c r="I195" s="27">
        <f ca="1">IF(PaymentSchedule3[[#This Row],[Payment number]]&lt;&gt;"",PaymentSchedule3[[#This Row],[Beginning
balance]]*(InterestRate/PaymentsPerYear),"")</f>
        <v>0</v>
      </c>
      <c r="J195" s="27">
        <f ca="1">IF(PaymentSchedule3[[#This Row],[Payment number]]&lt;&gt;"",IF(PaymentSchedule3[[#This Row],[Scheduled payment]]+PaymentSchedule3[[#This Row],[Extra
payment]]&lt;=PaymentSchedule3[[#This Row],[Beginning
balance]],PaymentSchedule3[[#This Row],[Beginning
balance]]-PaymentSchedule3[[#This Row],[Principal]],0),"")</f>
        <v>0</v>
      </c>
      <c r="K195" s="27">
        <f ca="1">IF(PaymentSchedule3[[#This Row],[Payment number]]&lt;&gt;"",SUM(INDEX(PaymentSchedule3[Interest],1,1):PaymentSchedule3[[#This Row],[Interest]]),"")</f>
        <v>16000.342349509434</v>
      </c>
    </row>
    <row r="196" spans="2:11" ht="24" customHeight="1" x14ac:dyDescent="0.4">
      <c r="B196" s="25">
        <f ca="1">IF(LoanIsGood,IF(ROW()-ROW(PaymentSchedule3[[#Headers],[Payment number]])&gt;ScheduledNumberOfPayments,"",ROW()-ROW(PaymentSchedule3[[#Headers],[Payment number]])),"")</f>
        <v>183</v>
      </c>
      <c r="C196" s="26">
        <f ca="1">IF(PaymentSchedule3[[#This Row],[Payment number]]&lt;&gt;"",EOMONTH(LoanStartDate,ROW(PaymentSchedule3[[#This Row],[Payment number]])-ROW(PaymentSchedule3[[#Headers],[Payment number]])-2)+DAY(LoanStartDate),"")</f>
        <v>51595</v>
      </c>
      <c r="D196" s="27">
        <f ca="1">IF(PaymentSchedule3[[#This Row],[Payment number]]&lt;&gt;"",IF(ROW()-ROW(PaymentSchedule3[[#Headers],[Beginning
balance]])=1,LoanAmount,INDEX(PaymentSchedule3[Ending
balance],ROW()-ROW(PaymentSchedule3[[#Headers],[Beginning
balance]])-1)),"")</f>
        <v>0</v>
      </c>
      <c r="E196" s="27">
        <f ca="1">IF(PaymentSchedule3[[#This Row],[Payment number]]&lt;&gt;"",ScheduledPayment,"")</f>
        <v>395.64206581805638</v>
      </c>
      <c r="F19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6" s="27">
        <f ca="1">IF(PaymentSchedule3[[#This Row],[Payment number]]&lt;&gt;"",PaymentSchedule3[[#This Row],[Total
payment]]-PaymentSchedule3[[#This Row],[Interest]],"")</f>
        <v>0</v>
      </c>
      <c r="I196" s="27">
        <f ca="1">IF(PaymentSchedule3[[#This Row],[Payment number]]&lt;&gt;"",PaymentSchedule3[[#This Row],[Beginning
balance]]*(InterestRate/PaymentsPerYear),"")</f>
        <v>0</v>
      </c>
      <c r="J196" s="27">
        <f ca="1">IF(PaymentSchedule3[[#This Row],[Payment number]]&lt;&gt;"",IF(PaymentSchedule3[[#This Row],[Scheduled payment]]+PaymentSchedule3[[#This Row],[Extra
payment]]&lt;=PaymentSchedule3[[#This Row],[Beginning
balance]],PaymentSchedule3[[#This Row],[Beginning
balance]]-PaymentSchedule3[[#This Row],[Principal]],0),"")</f>
        <v>0</v>
      </c>
      <c r="K196" s="27">
        <f ca="1">IF(PaymentSchedule3[[#This Row],[Payment number]]&lt;&gt;"",SUM(INDEX(PaymentSchedule3[Interest],1,1):PaymentSchedule3[[#This Row],[Interest]]),"")</f>
        <v>16000.342349509434</v>
      </c>
    </row>
    <row r="197" spans="2:11" ht="24" customHeight="1" x14ac:dyDescent="0.4">
      <c r="B197" s="25">
        <f ca="1">IF(LoanIsGood,IF(ROW()-ROW(PaymentSchedule3[[#Headers],[Payment number]])&gt;ScheduledNumberOfPayments,"",ROW()-ROW(PaymentSchedule3[[#Headers],[Payment number]])),"")</f>
        <v>184</v>
      </c>
      <c r="C197" s="26">
        <f ca="1">IF(PaymentSchedule3[[#This Row],[Payment number]]&lt;&gt;"",EOMONTH(LoanStartDate,ROW(PaymentSchedule3[[#This Row],[Payment number]])-ROW(PaymentSchedule3[[#Headers],[Payment number]])-2)+DAY(LoanStartDate),"")</f>
        <v>51625</v>
      </c>
      <c r="D197" s="27">
        <f ca="1">IF(PaymentSchedule3[[#This Row],[Payment number]]&lt;&gt;"",IF(ROW()-ROW(PaymentSchedule3[[#Headers],[Beginning
balance]])=1,LoanAmount,INDEX(PaymentSchedule3[Ending
balance],ROW()-ROW(PaymentSchedule3[[#Headers],[Beginning
balance]])-1)),"")</f>
        <v>0</v>
      </c>
      <c r="E197" s="27">
        <f ca="1">IF(PaymentSchedule3[[#This Row],[Payment number]]&lt;&gt;"",ScheduledPayment,"")</f>
        <v>395.64206581805638</v>
      </c>
      <c r="F19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7" s="27">
        <f ca="1">IF(PaymentSchedule3[[#This Row],[Payment number]]&lt;&gt;"",PaymentSchedule3[[#This Row],[Total
payment]]-PaymentSchedule3[[#This Row],[Interest]],"")</f>
        <v>0</v>
      </c>
      <c r="I197" s="27">
        <f ca="1">IF(PaymentSchedule3[[#This Row],[Payment number]]&lt;&gt;"",PaymentSchedule3[[#This Row],[Beginning
balance]]*(InterestRate/PaymentsPerYear),"")</f>
        <v>0</v>
      </c>
      <c r="J197" s="27">
        <f ca="1">IF(PaymentSchedule3[[#This Row],[Payment number]]&lt;&gt;"",IF(PaymentSchedule3[[#This Row],[Scheduled payment]]+PaymentSchedule3[[#This Row],[Extra
payment]]&lt;=PaymentSchedule3[[#This Row],[Beginning
balance]],PaymentSchedule3[[#This Row],[Beginning
balance]]-PaymentSchedule3[[#This Row],[Principal]],0),"")</f>
        <v>0</v>
      </c>
      <c r="K197" s="27">
        <f ca="1">IF(PaymentSchedule3[[#This Row],[Payment number]]&lt;&gt;"",SUM(INDEX(PaymentSchedule3[Interest],1,1):PaymentSchedule3[[#This Row],[Interest]]),"")</f>
        <v>16000.342349509434</v>
      </c>
    </row>
    <row r="198" spans="2:11" ht="24" customHeight="1" x14ac:dyDescent="0.4">
      <c r="B198" s="25">
        <f ca="1">IF(LoanIsGood,IF(ROW()-ROW(PaymentSchedule3[[#Headers],[Payment number]])&gt;ScheduledNumberOfPayments,"",ROW()-ROW(PaymentSchedule3[[#Headers],[Payment number]])),"")</f>
        <v>185</v>
      </c>
      <c r="C198" s="26">
        <f ca="1">IF(PaymentSchedule3[[#This Row],[Payment number]]&lt;&gt;"",EOMONTH(LoanStartDate,ROW(PaymentSchedule3[[#This Row],[Payment number]])-ROW(PaymentSchedule3[[#Headers],[Payment number]])-2)+DAY(LoanStartDate),"")</f>
        <v>51656</v>
      </c>
      <c r="D198" s="27">
        <f ca="1">IF(PaymentSchedule3[[#This Row],[Payment number]]&lt;&gt;"",IF(ROW()-ROW(PaymentSchedule3[[#Headers],[Beginning
balance]])=1,LoanAmount,INDEX(PaymentSchedule3[Ending
balance],ROW()-ROW(PaymentSchedule3[[#Headers],[Beginning
balance]])-1)),"")</f>
        <v>0</v>
      </c>
      <c r="E198" s="27">
        <f ca="1">IF(PaymentSchedule3[[#This Row],[Payment number]]&lt;&gt;"",ScheduledPayment,"")</f>
        <v>395.64206581805638</v>
      </c>
      <c r="F19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8" s="27">
        <f ca="1">IF(PaymentSchedule3[[#This Row],[Payment number]]&lt;&gt;"",PaymentSchedule3[[#This Row],[Total
payment]]-PaymentSchedule3[[#This Row],[Interest]],"")</f>
        <v>0</v>
      </c>
      <c r="I198" s="27">
        <f ca="1">IF(PaymentSchedule3[[#This Row],[Payment number]]&lt;&gt;"",PaymentSchedule3[[#This Row],[Beginning
balance]]*(InterestRate/PaymentsPerYear),"")</f>
        <v>0</v>
      </c>
      <c r="J198" s="27">
        <f ca="1">IF(PaymentSchedule3[[#This Row],[Payment number]]&lt;&gt;"",IF(PaymentSchedule3[[#This Row],[Scheduled payment]]+PaymentSchedule3[[#This Row],[Extra
payment]]&lt;=PaymentSchedule3[[#This Row],[Beginning
balance]],PaymentSchedule3[[#This Row],[Beginning
balance]]-PaymentSchedule3[[#This Row],[Principal]],0),"")</f>
        <v>0</v>
      </c>
      <c r="K198" s="27">
        <f ca="1">IF(PaymentSchedule3[[#This Row],[Payment number]]&lt;&gt;"",SUM(INDEX(PaymentSchedule3[Interest],1,1):PaymentSchedule3[[#This Row],[Interest]]),"")</f>
        <v>16000.342349509434</v>
      </c>
    </row>
    <row r="199" spans="2:11" ht="24" customHeight="1" x14ac:dyDescent="0.4">
      <c r="B199" s="25">
        <f ca="1">IF(LoanIsGood,IF(ROW()-ROW(PaymentSchedule3[[#Headers],[Payment number]])&gt;ScheduledNumberOfPayments,"",ROW()-ROW(PaymentSchedule3[[#Headers],[Payment number]])),"")</f>
        <v>186</v>
      </c>
      <c r="C199" s="26">
        <f ca="1">IF(PaymentSchedule3[[#This Row],[Payment number]]&lt;&gt;"",EOMONTH(LoanStartDate,ROW(PaymentSchedule3[[#This Row],[Payment number]])-ROW(PaymentSchedule3[[#Headers],[Payment number]])-2)+DAY(LoanStartDate),"")</f>
        <v>51686</v>
      </c>
      <c r="D199" s="27">
        <f ca="1">IF(PaymentSchedule3[[#This Row],[Payment number]]&lt;&gt;"",IF(ROW()-ROW(PaymentSchedule3[[#Headers],[Beginning
balance]])=1,LoanAmount,INDEX(PaymentSchedule3[Ending
balance],ROW()-ROW(PaymentSchedule3[[#Headers],[Beginning
balance]])-1)),"")</f>
        <v>0</v>
      </c>
      <c r="E199" s="27">
        <f ca="1">IF(PaymentSchedule3[[#This Row],[Payment number]]&lt;&gt;"",ScheduledPayment,"")</f>
        <v>395.64206581805638</v>
      </c>
      <c r="F19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19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199" s="27">
        <f ca="1">IF(PaymentSchedule3[[#This Row],[Payment number]]&lt;&gt;"",PaymentSchedule3[[#This Row],[Total
payment]]-PaymentSchedule3[[#This Row],[Interest]],"")</f>
        <v>0</v>
      </c>
      <c r="I199" s="27">
        <f ca="1">IF(PaymentSchedule3[[#This Row],[Payment number]]&lt;&gt;"",PaymentSchedule3[[#This Row],[Beginning
balance]]*(InterestRate/PaymentsPerYear),"")</f>
        <v>0</v>
      </c>
      <c r="J199" s="27">
        <f ca="1">IF(PaymentSchedule3[[#This Row],[Payment number]]&lt;&gt;"",IF(PaymentSchedule3[[#This Row],[Scheduled payment]]+PaymentSchedule3[[#This Row],[Extra
payment]]&lt;=PaymentSchedule3[[#This Row],[Beginning
balance]],PaymentSchedule3[[#This Row],[Beginning
balance]]-PaymentSchedule3[[#This Row],[Principal]],0),"")</f>
        <v>0</v>
      </c>
      <c r="K199" s="27">
        <f ca="1">IF(PaymentSchedule3[[#This Row],[Payment number]]&lt;&gt;"",SUM(INDEX(PaymentSchedule3[Interest],1,1):PaymentSchedule3[[#This Row],[Interest]]),"")</f>
        <v>16000.342349509434</v>
      </c>
    </row>
    <row r="200" spans="2:11" ht="24" customHeight="1" x14ac:dyDescent="0.4">
      <c r="B200" s="25">
        <f ca="1">IF(LoanIsGood,IF(ROW()-ROW(PaymentSchedule3[[#Headers],[Payment number]])&gt;ScheduledNumberOfPayments,"",ROW()-ROW(PaymentSchedule3[[#Headers],[Payment number]])),"")</f>
        <v>187</v>
      </c>
      <c r="C200" s="26">
        <f ca="1">IF(PaymentSchedule3[[#This Row],[Payment number]]&lt;&gt;"",EOMONTH(LoanStartDate,ROW(PaymentSchedule3[[#This Row],[Payment number]])-ROW(PaymentSchedule3[[#Headers],[Payment number]])-2)+DAY(LoanStartDate),"")</f>
        <v>51717</v>
      </c>
      <c r="D200" s="27">
        <f ca="1">IF(PaymentSchedule3[[#This Row],[Payment number]]&lt;&gt;"",IF(ROW()-ROW(PaymentSchedule3[[#Headers],[Beginning
balance]])=1,LoanAmount,INDEX(PaymentSchedule3[Ending
balance],ROW()-ROW(PaymentSchedule3[[#Headers],[Beginning
balance]])-1)),"")</f>
        <v>0</v>
      </c>
      <c r="E200" s="27">
        <f ca="1">IF(PaymentSchedule3[[#This Row],[Payment number]]&lt;&gt;"",ScheduledPayment,"")</f>
        <v>395.64206581805638</v>
      </c>
      <c r="F20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0" s="27">
        <f ca="1">IF(PaymentSchedule3[[#This Row],[Payment number]]&lt;&gt;"",PaymentSchedule3[[#This Row],[Total
payment]]-PaymentSchedule3[[#This Row],[Interest]],"")</f>
        <v>0</v>
      </c>
      <c r="I200" s="27">
        <f ca="1">IF(PaymentSchedule3[[#This Row],[Payment number]]&lt;&gt;"",PaymentSchedule3[[#This Row],[Beginning
balance]]*(InterestRate/PaymentsPerYear),"")</f>
        <v>0</v>
      </c>
      <c r="J200" s="27">
        <f ca="1">IF(PaymentSchedule3[[#This Row],[Payment number]]&lt;&gt;"",IF(PaymentSchedule3[[#This Row],[Scheduled payment]]+PaymentSchedule3[[#This Row],[Extra
payment]]&lt;=PaymentSchedule3[[#This Row],[Beginning
balance]],PaymentSchedule3[[#This Row],[Beginning
balance]]-PaymentSchedule3[[#This Row],[Principal]],0),"")</f>
        <v>0</v>
      </c>
      <c r="K200" s="27">
        <f ca="1">IF(PaymentSchedule3[[#This Row],[Payment number]]&lt;&gt;"",SUM(INDEX(PaymentSchedule3[Interest],1,1):PaymentSchedule3[[#This Row],[Interest]]),"")</f>
        <v>16000.342349509434</v>
      </c>
    </row>
    <row r="201" spans="2:11" ht="24" customHeight="1" x14ac:dyDescent="0.4">
      <c r="B201" s="25">
        <f ca="1">IF(LoanIsGood,IF(ROW()-ROW(PaymentSchedule3[[#Headers],[Payment number]])&gt;ScheduledNumberOfPayments,"",ROW()-ROW(PaymentSchedule3[[#Headers],[Payment number]])),"")</f>
        <v>188</v>
      </c>
      <c r="C201" s="26">
        <f ca="1">IF(PaymentSchedule3[[#This Row],[Payment number]]&lt;&gt;"",EOMONTH(LoanStartDate,ROW(PaymentSchedule3[[#This Row],[Payment number]])-ROW(PaymentSchedule3[[#Headers],[Payment number]])-2)+DAY(LoanStartDate),"")</f>
        <v>51748</v>
      </c>
      <c r="D201" s="27">
        <f ca="1">IF(PaymentSchedule3[[#This Row],[Payment number]]&lt;&gt;"",IF(ROW()-ROW(PaymentSchedule3[[#Headers],[Beginning
balance]])=1,LoanAmount,INDEX(PaymentSchedule3[Ending
balance],ROW()-ROW(PaymentSchedule3[[#Headers],[Beginning
balance]])-1)),"")</f>
        <v>0</v>
      </c>
      <c r="E201" s="27">
        <f ca="1">IF(PaymentSchedule3[[#This Row],[Payment number]]&lt;&gt;"",ScheduledPayment,"")</f>
        <v>395.64206581805638</v>
      </c>
      <c r="F20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1" s="27">
        <f ca="1">IF(PaymentSchedule3[[#This Row],[Payment number]]&lt;&gt;"",PaymentSchedule3[[#This Row],[Total
payment]]-PaymentSchedule3[[#This Row],[Interest]],"")</f>
        <v>0</v>
      </c>
      <c r="I201" s="27">
        <f ca="1">IF(PaymentSchedule3[[#This Row],[Payment number]]&lt;&gt;"",PaymentSchedule3[[#This Row],[Beginning
balance]]*(InterestRate/PaymentsPerYear),"")</f>
        <v>0</v>
      </c>
      <c r="J201" s="27">
        <f ca="1">IF(PaymentSchedule3[[#This Row],[Payment number]]&lt;&gt;"",IF(PaymentSchedule3[[#This Row],[Scheduled payment]]+PaymentSchedule3[[#This Row],[Extra
payment]]&lt;=PaymentSchedule3[[#This Row],[Beginning
balance]],PaymentSchedule3[[#This Row],[Beginning
balance]]-PaymentSchedule3[[#This Row],[Principal]],0),"")</f>
        <v>0</v>
      </c>
      <c r="K201" s="27">
        <f ca="1">IF(PaymentSchedule3[[#This Row],[Payment number]]&lt;&gt;"",SUM(INDEX(PaymentSchedule3[Interest],1,1):PaymentSchedule3[[#This Row],[Interest]]),"")</f>
        <v>16000.342349509434</v>
      </c>
    </row>
    <row r="202" spans="2:11" ht="24" customHeight="1" x14ac:dyDescent="0.4">
      <c r="B202" s="25">
        <f ca="1">IF(LoanIsGood,IF(ROW()-ROW(PaymentSchedule3[[#Headers],[Payment number]])&gt;ScheduledNumberOfPayments,"",ROW()-ROW(PaymentSchedule3[[#Headers],[Payment number]])),"")</f>
        <v>189</v>
      </c>
      <c r="C202" s="26">
        <f ca="1">IF(PaymentSchedule3[[#This Row],[Payment number]]&lt;&gt;"",EOMONTH(LoanStartDate,ROW(PaymentSchedule3[[#This Row],[Payment number]])-ROW(PaymentSchedule3[[#Headers],[Payment number]])-2)+DAY(LoanStartDate),"")</f>
        <v>51778</v>
      </c>
      <c r="D202" s="27">
        <f ca="1">IF(PaymentSchedule3[[#This Row],[Payment number]]&lt;&gt;"",IF(ROW()-ROW(PaymentSchedule3[[#Headers],[Beginning
balance]])=1,LoanAmount,INDEX(PaymentSchedule3[Ending
balance],ROW()-ROW(PaymentSchedule3[[#Headers],[Beginning
balance]])-1)),"")</f>
        <v>0</v>
      </c>
      <c r="E202" s="27">
        <f ca="1">IF(PaymentSchedule3[[#This Row],[Payment number]]&lt;&gt;"",ScheduledPayment,"")</f>
        <v>395.64206581805638</v>
      </c>
      <c r="F20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2" s="27">
        <f ca="1">IF(PaymentSchedule3[[#This Row],[Payment number]]&lt;&gt;"",PaymentSchedule3[[#This Row],[Total
payment]]-PaymentSchedule3[[#This Row],[Interest]],"")</f>
        <v>0</v>
      </c>
      <c r="I202" s="27">
        <f ca="1">IF(PaymentSchedule3[[#This Row],[Payment number]]&lt;&gt;"",PaymentSchedule3[[#This Row],[Beginning
balance]]*(InterestRate/PaymentsPerYear),"")</f>
        <v>0</v>
      </c>
      <c r="J202" s="27">
        <f ca="1">IF(PaymentSchedule3[[#This Row],[Payment number]]&lt;&gt;"",IF(PaymentSchedule3[[#This Row],[Scheduled payment]]+PaymentSchedule3[[#This Row],[Extra
payment]]&lt;=PaymentSchedule3[[#This Row],[Beginning
balance]],PaymentSchedule3[[#This Row],[Beginning
balance]]-PaymentSchedule3[[#This Row],[Principal]],0),"")</f>
        <v>0</v>
      </c>
      <c r="K202" s="27">
        <f ca="1">IF(PaymentSchedule3[[#This Row],[Payment number]]&lt;&gt;"",SUM(INDEX(PaymentSchedule3[Interest],1,1):PaymentSchedule3[[#This Row],[Interest]]),"")</f>
        <v>16000.342349509434</v>
      </c>
    </row>
    <row r="203" spans="2:11" ht="24" customHeight="1" x14ac:dyDescent="0.4">
      <c r="B203" s="25">
        <f ca="1">IF(LoanIsGood,IF(ROW()-ROW(PaymentSchedule3[[#Headers],[Payment number]])&gt;ScheduledNumberOfPayments,"",ROW()-ROW(PaymentSchedule3[[#Headers],[Payment number]])),"")</f>
        <v>190</v>
      </c>
      <c r="C203" s="26">
        <f ca="1">IF(PaymentSchedule3[[#This Row],[Payment number]]&lt;&gt;"",EOMONTH(LoanStartDate,ROW(PaymentSchedule3[[#This Row],[Payment number]])-ROW(PaymentSchedule3[[#Headers],[Payment number]])-2)+DAY(LoanStartDate),"")</f>
        <v>51809</v>
      </c>
      <c r="D203" s="27">
        <f ca="1">IF(PaymentSchedule3[[#This Row],[Payment number]]&lt;&gt;"",IF(ROW()-ROW(PaymentSchedule3[[#Headers],[Beginning
balance]])=1,LoanAmount,INDEX(PaymentSchedule3[Ending
balance],ROW()-ROW(PaymentSchedule3[[#Headers],[Beginning
balance]])-1)),"")</f>
        <v>0</v>
      </c>
      <c r="E203" s="27">
        <f ca="1">IF(PaymentSchedule3[[#This Row],[Payment number]]&lt;&gt;"",ScheduledPayment,"")</f>
        <v>395.64206581805638</v>
      </c>
      <c r="F20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3" s="27">
        <f ca="1">IF(PaymentSchedule3[[#This Row],[Payment number]]&lt;&gt;"",PaymentSchedule3[[#This Row],[Total
payment]]-PaymentSchedule3[[#This Row],[Interest]],"")</f>
        <v>0</v>
      </c>
      <c r="I203" s="27">
        <f ca="1">IF(PaymentSchedule3[[#This Row],[Payment number]]&lt;&gt;"",PaymentSchedule3[[#This Row],[Beginning
balance]]*(InterestRate/PaymentsPerYear),"")</f>
        <v>0</v>
      </c>
      <c r="J203" s="27">
        <f ca="1">IF(PaymentSchedule3[[#This Row],[Payment number]]&lt;&gt;"",IF(PaymentSchedule3[[#This Row],[Scheduled payment]]+PaymentSchedule3[[#This Row],[Extra
payment]]&lt;=PaymentSchedule3[[#This Row],[Beginning
balance]],PaymentSchedule3[[#This Row],[Beginning
balance]]-PaymentSchedule3[[#This Row],[Principal]],0),"")</f>
        <v>0</v>
      </c>
      <c r="K203" s="27">
        <f ca="1">IF(PaymentSchedule3[[#This Row],[Payment number]]&lt;&gt;"",SUM(INDEX(PaymentSchedule3[Interest],1,1):PaymentSchedule3[[#This Row],[Interest]]),"")</f>
        <v>16000.342349509434</v>
      </c>
    </row>
    <row r="204" spans="2:11" ht="24" customHeight="1" x14ac:dyDescent="0.4">
      <c r="B204" s="25">
        <f ca="1">IF(LoanIsGood,IF(ROW()-ROW(PaymentSchedule3[[#Headers],[Payment number]])&gt;ScheduledNumberOfPayments,"",ROW()-ROW(PaymentSchedule3[[#Headers],[Payment number]])),"")</f>
        <v>191</v>
      </c>
      <c r="C204" s="26">
        <f ca="1">IF(PaymentSchedule3[[#This Row],[Payment number]]&lt;&gt;"",EOMONTH(LoanStartDate,ROW(PaymentSchedule3[[#This Row],[Payment number]])-ROW(PaymentSchedule3[[#Headers],[Payment number]])-2)+DAY(LoanStartDate),"")</f>
        <v>51839</v>
      </c>
      <c r="D204" s="27">
        <f ca="1">IF(PaymentSchedule3[[#This Row],[Payment number]]&lt;&gt;"",IF(ROW()-ROW(PaymentSchedule3[[#Headers],[Beginning
balance]])=1,LoanAmount,INDEX(PaymentSchedule3[Ending
balance],ROW()-ROW(PaymentSchedule3[[#Headers],[Beginning
balance]])-1)),"")</f>
        <v>0</v>
      </c>
      <c r="E204" s="27">
        <f ca="1">IF(PaymentSchedule3[[#This Row],[Payment number]]&lt;&gt;"",ScheduledPayment,"")</f>
        <v>395.64206581805638</v>
      </c>
      <c r="F20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4" s="27">
        <f ca="1">IF(PaymentSchedule3[[#This Row],[Payment number]]&lt;&gt;"",PaymentSchedule3[[#This Row],[Total
payment]]-PaymentSchedule3[[#This Row],[Interest]],"")</f>
        <v>0</v>
      </c>
      <c r="I204" s="27">
        <f ca="1">IF(PaymentSchedule3[[#This Row],[Payment number]]&lt;&gt;"",PaymentSchedule3[[#This Row],[Beginning
balance]]*(InterestRate/PaymentsPerYear),"")</f>
        <v>0</v>
      </c>
      <c r="J204" s="27">
        <f ca="1">IF(PaymentSchedule3[[#This Row],[Payment number]]&lt;&gt;"",IF(PaymentSchedule3[[#This Row],[Scheduled payment]]+PaymentSchedule3[[#This Row],[Extra
payment]]&lt;=PaymentSchedule3[[#This Row],[Beginning
balance]],PaymentSchedule3[[#This Row],[Beginning
balance]]-PaymentSchedule3[[#This Row],[Principal]],0),"")</f>
        <v>0</v>
      </c>
      <c r="K204" s="27">
        <f ca="1">IF(PaymentSchedule3[[#This Row],[Payment number]]&lt;&gt;"",SUM(INDEX(PaymentSchedule3[Interest],1,1):PaymentSchedule3[[#This Row],[Interest]]),"")</f>
        <v>16000.342349509434</v>
      </c>
    </row>
    <row r="205" spans="2:11" ht="24" customHeight="1" x14ac:dyDescent="0.4">
      <c r="B205" s="25">
        <f ca="1">IF(LoanIsGood,IF(ROW()-ROW(PaymentSchedule3[[#Headers],[Payment number]])&gt;ScheduledNumberOfPayments,"",ROW()-ROW(PaymentSchedule3[[#Headers],[Payment number]])),"")</f>
        <v>192</v>
      </c>
      <c r="C205" s="26">
        <f ca="1">IF(PaymentSchedule3[[#This Row],[Payment number]]&lt;&gt;"",EOMONTH(LoanStartDate,ROW(PaymentSchedule3[[#This Row],[Payment number]])-ROW(PaymentSchedule3[[#Headers],[Payment number]])-2)+DAY(LoanStartDate),"")</f>
        <v>51870</v>
      </c>
      <c r="D205" s="27">
        <f ca="1">IF(PaymentSchedule3[[#This Row],[Payment number]]&lt;&gt;"",IF(ROW()-ROW(PaymentSchedule3[[#Headers],[Beginning
balance]])=1,LoanAmount,INDEX(PaymentSchedule3[Ending
balance],ROW()-ROW(PaymentSchedule3[[#Headers],[Beginning
balance]])-1)),"")</f>
        <v>0</v>
      </c>
      <c r="E205" s="27">
        <f ca="1">IF(PaymentSchedule3[[#This Row],[Payment number]]&lt;&gt;"",ScheduledPayment,"")</f>
        <v>395.64206581805638</v>
      </c>
      <c r="F20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5" s="27">
        <f ca="1">IF(PaymentSchedule3[[#This Row],[Payment number]]&lt;&gt;"",PaymentSchedule3[[#This Row],[Total
payment]]-PaymentSchedule3[[#This Row],[Interest]],"")</f>
        <v>0</v>
      </c>
      <c r="I205" s="27">
        <f ca="1">IF(PaymentSchedule3[[#This Row],[Payment number]]&lt;&gt;"",PaymentSchedule3[[#This Row],[Beginning
balance]]*(InterestRate/PaymentsPerYear),"")</f>
        <v>0</v>
      </c>
      <c r="J205" s="27">
        <f ca="1">IF(PaymentSchedule3[[#This Row],[Payment number]]&lt;&gt;"",IF(PaymentSchedule3[[#This Row],[Scheduled payment]]+PaymentSchedule3[[#This Row],[Extra
payment]]&lt;=PaymentSchedule3[[#This Row],[Beginning
balance]],PaymentSchedule3[[#This Row],[Beginning
balance]]-PaymentSchedule3[[#This Row],[Principal]],0),"")</f>
        <v>0</v>
      </c>
      <c r="K205" s="27">
        <f ca="1">IF(PaymentSchedule3[[#This Row],[Payment number]]&lt;&gt;"",SUM(INDEX(PaymentSchedule3[Interest],1,1):PaymentSchedule3[[#This Row],[Interest]]),"")</f>
        <v>16000.342349509434</v>
      </c>
    </row>
    <row r="206" spans="2:11" ht="24" customHeight="1" x14ac:dyDescent="0.4">
      <c r="B206" s="25">
        <f ca="1">IF(LoanIsGood,IF(ROW()-ROW(PaymentSchedule3[[#Headers],[Payment number]])&gt;ScheduledNumberOfPayments,"",ROW()-ROW(PaymentSchedule3[[#Headers],[Payment number]])),"")</f>
        <v>193</v>
      </c>
      <c r="C206" s="26">
        <f ca="1">IF(PaymentSchedule3[[#This Row],[Payment number]]&lt;&gt;"",EOMONTH(LoanStartDate,ROW(PaymentSchedule3[[#This Row],[Payment number]])-ROW(PaymentSchedule3[[#Headers],[Payment number]])-2)+DAY(LoanStartDate),"")</f>
        <v>51901</v>
      </c>
      <c r="D206" s="27">
        <f ca="1">IF(PaymentSchedule3[[#This Row],[Payment number]]&lt;&gt;"",IF(ROW()-ROW(PaymentSchedule3[[#Headers],[Beginning
balance]])=1,LoanAmount,INDEX(PaymentSchedule3[Ending
balance],ROW()-ROW(PaymentSchedule3[[#Headers],[Beginning
balance]])-1)),"")</f>
        <v>0</v>
      </c>
      <c r="E206" s="27">
        <f ca="1">IF(PaymentSchedule3[[#This Row],[Payment number]]&lt;&gt;"",ScheduledPayment,"")</f>
        <v>395.64206581805638</v>
      </c>
      <c r="F20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6" s="27">
        <f ca="1">IF(PaymentSchedule3[[#This Row],[Payment number]]&lt;&gt;"",PaymentSchedule3[[#This Row],[Total
payment]]-PaymentSchedule3[[#This Row],[Interest]],"")</f>
        <v>0</v>
      </c>
      <c r="I206" s="27">
        <f ca="1">IF(PaymentSchedule3[[#This Row],[Payment number]]&lt;&gt;"",PaymentSchedule3[[#This Row],[Beginning
balance]]*(InterestRate/PaymentsPerYear),"")</f>
        <v>0</v>
      </c>
      <c r="J206" s="27">
        <f ca="1">IF(PaymentSchedule3[[#This Row],[Payment number]]&lt;&gt;"",IF(PaymentSchedule3[[#This Row],[Scheduled payment]]+PaymentSchedule3[[#This Row],[Extra
payment]]&lt;=PaymentSchedule3[[#This Row],[Beginning
balance]],PaymentSchedule3[[#This Row],[Beginning
balance]]-PaymentSchedule3[[#This Row],[Principal]],0),"")</f>
        <v>0</v>
      </c>
      <c r="K206" s="27">
        <f ca="1">IF(PaymentSchedule3[[#This Row],[Payment number]]&lt;&gt;"",SUM(INDEX(PaymentSchedule3[Interest],1,1):PaymentSchedule3[[#This Row],[Interest]]),"")</f>
        <v>16000.342349509434</v>
      </c>
    </row>
    <row r="207" spans="2:11" ht="24" customHeight="1" x14ac:dyDescent="0.4">
      <c r="B207" s="25">
        <f ca="1">IF(LoanIsGood,IF(ROW()-ROW(PaymentSchedule3[[#Headers],[Payment number]])&gt;ScheduledNumberOfPayments,"",ROW()-ROW(PaymentSchedule3[[#Headers],[Payment number]])),"")</f>
        <v>194</v>
      </c>
      <c r="C207" s="26">
        <f ca="1">IF(PaymentSchedule3[[#This Row],[Payment number]]&lt;&gt;"",EOMONTH(LoanStartDate,ROW(PaymentSchedule3[[#This Row],[Payment number]])-ROW(PaymentSchedule3[[#Headers],[Payment number]])-2)+DAY(LoanStartDate),"")</f>
        <v>51929</v>
      </c>
      <c r="D207" s="27">
        <f ca="1">IF(PaymentSchedule3[[#This Row],[Payment number]]&lt;&gt;"",IF(ROW()-ROW(PaymentSchedule3[[#Headers],[Beginning
balance]])=1,LoanAmount,INDEX(PaymentSchedule3[Ending
balance],ROW()-ROW(PaymentSchedule3[[#Headers],[Beginning
balance]])-1)),"")</f>
        <v>0</v>
      </c>
      <c r="E207" s="27">
        <f ca="1">IF(PaymentSchedule3[[#This Row],[Payment number]]&lt;&gt;"",ScheduledPayment,"")</f>
        <v>395.64206581805638</v>
      </c>
      <c r="F20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7" s="27">
        <f ca="1">IF(PaymentSchedule3[[#This Row],[Payment number]]&lt;&gt;"",PaymentSchedule3[[#This Row],[Total
payment]]-PaymentSchedule3[[#This Row],[Interest]],"")</f>
        <v>0</v>
      </c>
      <c r="I207" s="27">
        <f ca="1">IF(PaymentSchedule3[[#This Row],[Payment number]]&lt;&gt;"",PaymentSchedule3[[#This Row],[Beginning
balance]]*(InterestRate/PaymentsPerYear),"")</f>
        <v>0</v>
      </c>
      <c r="J207" s="27">
        <f ca="1">IF(PaymentSchedule3[[#This Row],[Payment number]]&lt;&gt;"",IF(PaymentSchedule3[[#This Row],[Scheduled payment]]+PaymentSchedule3[[#This Row],[Extra
payment]]&lt;=PaymentSchedule3[[#This Row],[Beginning
balance]],PaymentSchedule3[[#This Row],[Beginning
balance]]-PaymentSchedule3[[#This Row],[Principal]],0),"")</f>
        <v>0</v>
      </c>
      <c r="K207" s="27">
        <f ca="1">IF(PaymentSchedule3[[#This Row],[Payment number]]&lt;&gt;"",SUM(INDEX(PaymentSchedule3[Interest],1,1):PaymentSchedule3[[#This Row],[Interest]]),"")</f>
        <v>16000.342349509434</v>
      </c>
    </row>
    <row r="208" spans="2:11" ht="24" customHeight="1" x14ac:dyDescent="0.4">
      <c r="B208" s="25">
        <f ca="1">IF(LoanIsGood,IF(ROW()-ROW(PaymentSchedule3[[#Headers],[Payment number]])&gt;ScheduledNumberOfPayments,"",ROW()-ROW(PaymentSchedule3[[#Headers],[Payment number]])),"")</f>
        <v>195</v>
      </c>
      <c r="C208" s="26">
        <f ca="1">IF(PaymentSchedule3[[#This Row],[Payment number]]&lt;&gt;"",EOMONTH(LoanStartDate,ROW(PaymentSchedule3[[#This Row],[Payment number]])-ROW(PaymentSchedule3[[#Headers],[Payment number]])-2)+DAY(LoanStartDate),"")</f>
        <v>51960</v>
      </c>
      <c r="D208" s="27">
        <f ca="1">IF(PaymentSchedule3[[#This Row],[Payment number]]&lt;&gt;"",IF(ROW()-ROW(PaymentSchedule3[[#Headers],[Beginning
balance]])=1,LoanAmount,INDEX(PaymentSchedule3[Ending
balance],ROW()-ROW(PaymentSchedule3[[#Headers],[Beginning
balance]])-1)),"")</f>
        <v>0</v>
      </c>
      <c r="E208" s="27">
        <f ca="1">IF(PaymentSchedule3[[#This Row],[Payment number]]&lt;&gt;"",ScheduledPayment,"")</f>
        <v>395.64206581805638</v>
      </c>
      <c r="F20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8" s="27">
        <f ca="1">IF(PaymentSchedule3[[#This Row],[Payment number]]&lt;&gt;"",PaymentSchedule3[[#This Row],[Total
payment]]-PaymentSchedule3[[#This Row],[Interest]],"")</f>
        <v>0</v>
      </c>
      <c r="I208" s="27">
        <f ca="1">IF(PaymentSchedule3[[#This Row],[Payment number]]&lt;&gt;"",PaymentSchedule3[[#This Row],[Beginning
balance]]*(InterestRate/PaymentsPerYear),"")</f>
        <v>0</v>
      </c>
      <c r="J208" s="27">
        <f ca="1">IF(PaymentSchedule3[[#This Row],[Payment number]]&lt;&gt;"",IF(PaymentSchedule3[[#This Row],[Scheduled payment]]+PaymentSchedule3[[#This Row],[Extra
payment]]&lt;=PaymentSchedule3[[#This Row],[Beginning
balance]],PaymentSchedule3[[#This Row],[Beginning
balance]]-PaymentSchedule3[[#This Row],[Principal]],0),"")</f>
        <v>0</v>
      </c>
      <c r="K208" s="27">
        <f ca="1">IF(PaymentSchedule3[[#This Row],[Payment number]]&lt;&gt;"",SUM(INDEX(PaymentSchedule3[Interest],1,1):PaymentSchedule3[[#This Row],[Interest]]),"")</f>
        <v>16000.342349509434</v>
      </c>
    </row>
    <row r="209" spans="2:11" ht="24" customHeight="1" x14ac:dyDescent="0.4">
      <c r="B209" s="25">
        <f ca="1">IF(LoanIsGood,IF(ROW()-ROW(PaymentSchedule3[[#Headers],[Payment number]])&gt;ScheduledNumberOfPayments,"",ROW()-ROW(PaymentSchedule3[[#Headers],[Payment number]])),"")</f>
        <v>196</v>
      </c>
      <c r="C209" s="26">
        <f ca="1">IF(PaymentSchedule3[[#This Row],[Payment number]]&lt;&gt;"",EOMONTH(LoanStartDate,ROW(PaymentSchedule3[[#This Row],[Payment number]])-ROW(PaymentSchedule3[[#Headers],[Payment number]])-2)+DAY(LoanStartDate),"")</f>
        <v>51990</v>
      </c>
      <c r="D209" s="27">
        <f ca="1">IF(PaymentSchedule3[[#This Row],[Payment number]]&lt;&gt;"",IF(ROW()-ROW(PaymentSchedule3[[#Headers],[Beginning
balance]])=1,LoanAmount,INDEX(PaymentSchedule3[Ending
balance],ROW()-ROW(PaymentSchedule3[[#Headers],[Beginning
balance]])-1)),"")</f>
        <v>0</v>
      </c>
      <c r="E209" s="27">
        <f ca="1">IF(PaymentSchedule3[[#This Row],[Payment number]]&lt;&gt;"",ScheduledPayment,"")</f>
        <v>395.64206581805638</v>
      </c>
      <c r="F20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0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09" s="27">
        <f ca="1">IF(PaymentSchedule3[[#This Row],[Payment number]]&lt;&gt;"",PaymentSchedule3[[#This Row],[Total
payment]]-PaymentSchedule3[[#This Row],[Interest]],"")</f>
        <v>0</v>
      </c>
      <c r="I209" s="27">
        <f ca="1">IF(PaymentSchedule3[[#This Row],[Payment number]]&lt;&gt;"",PaymentSchedule3[[#This Row],[Beginning
balance]]*(InterestRate/PaymentsPerYear),"")</f>
        <v>0</v>
      </c>
      <c r="J209" s="27">
        <f ca="1">IF(PaymentSchedule3[[#This Row],[Payment number]]&lt;&gt;"",IF(PaymentSchedule3[[#This Row],[Scheduled payment]]+PaymentSchedule3[[#This Row],[Extra
payment]]&lt;=PaymentSchedule3[[#This Row],[Beginning
balance]],PaymentSchedule3[[#This Row],[Beginning
balance]]-PaymentSchedule3[[#This Row],[Principal]],0),"")</f>
        <v>0</v>
      </c>
      <c r="K209" s="27">
        <f ca="1">IF(PaymentSchedule3[[#This Row],[Payment number]]&lt;&gt;"",SUM(INDEX(PaymentSchedule3[Interest],1,1):PaymentSchedule3[[#This Row],[Interest]]),"")</f>
        <v>16000.342349509434</v>
      </c>
    </row>
    <row r="210" spans="2:11" ht="24" customHeight="1" x14ac:dyDescent="0.4">
      <c r="B210" s="25">
        <f ca="1">IF(LoanIsGood,IF(ROW()-ROW(PaymentSchedule3[[#Headers],[Payment number]])&gt;ScheduledNumberOfPayments,"",ROW()-ROW(PaymentSchedule3[[#Headers],[Payment number]])),"")</f>
        <v>197</v>
      </c>
      <c r="C210" s="26">
        <f ca="1">IF(PaymentSchedule3[[#This Row],[Payment number]]&lt;&gt;"",EOMONTH(LoanStartDate,ROW(PaymentSchedule3[[#This Row],[Payment number]])-ROW(PaymentSchedule3[[#Headers],[Payment number]])-2)+DAY(LoanStartDate),"")</f>
        <v>52021</v>
      </c>
      <c r="D210" s="27">
        <f ca="1">IF(PaymentSchedule3[[#This Row],[Payment number]]&lt;&gt;"",IF(ROW()-ROW(PaymentSchedule3[[#Headers],[Beginning
balance]])=1,LoanAmount,INDEX(PaymentSchedule3[Ending
balance],ROW()-ROW(PaymentSchedule3[[#Headers],[Beginning
balance]])-1)),"")</f>
        <v>0</v>
      </c>
      <c r="E210" s="27">
        <f ca="1">IF(PaymentSchedule3[[#This Row],[Payment number]]&lt;&gt;"",ScheduledPayment,"")</f>
        <v>395.64206581805638</v>
      </c>
      <c r="F21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0" s="27">
        <f ca="1">IF(PaymentSchedule3[[#This Row],[Payment number]]&lt;&gt;"",PaymentSchedule3[[#This Row],[Total
payment]]-PaymentSchedule3[[#This Row],[Interest]],"")</f>
        <v>0</v>
      </c>
      <c r="I210" s="27">
        <f ca="1">IF(PaymentSchedule3[[#This Row],[Payment number]]&lt;&gt;"",PaymentSchedule3[[#This Row],[Beginning
balance]]*(InterestRate/PaymentsPerYear),"")</f>
        <v>0</v>
      </c>
      <c r="J210" s="27">
        <f ca="1">IF(PaymentSchedule3[[#This Row],[Payment number]]&lt;&gt;"",IF(PaymentSchedule3[[#This Row],[Scheduled payment]]+PaymentSchedule3[[#This Row],[Extra
payment]]&lt;=PaymentSchedule3[[#This Row],[Beginning
balance]],PaymentSchedule3[[#This Row],[Beginning
balance]]-PaymentSchedule3[[#This Row],[Principal]],0),"")</f>
        <v>0</v>
      </c>
      <c r="K210" s="27">
        <f ca="1">IF(PaymentSchedule3[[#This Row],[Payment number]]&lt;&gt;"",SUM(INDEX(PaymentSchedule3[Interest],1,1):PaymentSchedule3[[#This Row],[Interest]]),"")</f>
        <v>16000.342349509434</v>
      </c>
    </row>
    <row r="211" spans="2:11" ht="24" customHeight="1" x14ac:dyDescent="0.4">
      <c r="B211" s="25">
        <f ca="1">IF(LoanIsGood,IF(ROW()-ROW(PaymentSchedule3[[#Headers],[Payment number]])&gt;ScheduledNumberOfPayments,"",ROW()-ROW(PaymentSchedule3[[#Headers],[Payment number]])),"")</f>
        <v>198</v>
      </c>
      <c r="C211" s="26">
        <f ca="1">IF(PaymentSchedule3[[#This Row],[Payment number]]&lt;&gt;"",EOMONTH(LoanStartDate,ROW(PaymentSchedule3[[#This Row],[Payment number]])-ROW(PaymentSchedule3[[#Headers],[Payment number]])-2)+DAY(LoanStartDate),"")</f>
        <v>52051</v>
      </c>
      <c r="D211" s="27">
        <f ca="1">IF(PaymentSchedule3[[#This Row],[Payment number]]&lt;&gt;"",IF(ROW()-ROW(PaymentSchedule3[[#Headers],[Beginning
balance]])=1,LoanAmount,INDEX(PaymentSchedule3[Ending
balance],ROW()-ROW(PaymentSchedule3[[#Headers],[Beginning
balance]])-1)),"")</f>
        <v>0</v>
      </c>
      <c r="E211" s="27">
        <f ca="1">IF(PaymentSchedule3[[#This Row],[Payment number]]&lt;&gt;"",ScheduledPayment,"")</f>
        <v>395.64206581805638</v>
      </c>
      <c r="F21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1" s="27">
        <f ca="1">IF(PaymentSchedule3[[#This Row],[Payment number]]&lt;&gt;"",PaymentSchedule3[[#This Row],[Total
payment]]-PaymentSchedule3[[#This Row],[Interest]],"")</f>
        <v>0</v>
      </c>
      <c r="I211" s="27">
        <f ca="1">IF(PaymentSchedule3[[#This Row],[Payment number]]&lt;&gt;"",PaymentSchedule3[[#This Row],[Beginning
balance]]*(InterestRate/PaymentsPerYear),"")</f>
        <v>0</v>
      </c>
      <c r="J211" s="27">
        <f ca="1">IF(PaymentSchedule3[[#This Row],[Payment number]]&lt;&gt;"",IF(PaymentSchedule3[[#This Row],[Scheduled payment]]+PaymentSchedule3[[#This Row],[Extra
payment]]&lt;=PaymentSchedule3[[#This Row],[Beginning
balance]],PaymentSchedule3[[#This Row],[Beginning
balance]]-PaymentSchedule3[[#This Row],[Principal]],0),"")</f>
        <v>0</v>
      </c>
      <c r="K211" s="27">
        <f ca="1">IF(PaymentSchedule3[[#This Row],[Payment number]]&lt;&gt;"",SUM(INDEX(PaymentSchedule3[Interest],1,1):PaymentSchedule3[[#This Row],[Interest]]),"")</f>
        <v>16000.342349509434</v>
      </c>
    </row>
    <row r="212" spans="2:11" ht="24" customHeight="1" x14ac:dyDescent="0.4">
      <c r="B212" s="25">
        <f ca="1">IF(LoanIsGood,IF(ROW()-ROW(PaymentSchedule3[[#Headers],[Payment number]])&gt;ScheduledNumberOfPayments,"",ROW()-ROW(PaymentSchedule3[[#Headers],[Payment number]])),"")</f>
        <v>199</v>
      </c>
      <c r="C212" s="26">
        <f ca="1">IF(PaymentSchedule3[[#This Row],[Payment number]]&lt;&gt;"",EOMONTH(LoanStartDate,ROW(PaymentSchedule3[[#This Row],[Payment number]])-ROW(PaymentSchedule3[[#Headers],[Payment number]])-2)+DAY(LoanStartDate),"")</f>
        <v>52082</v>
      </c>
      <c r="D212" s="27">
        <f ca="1">IF(PaymentSchedule3[[#This Row],[Payment number]]&lt;&gt;"",IF(ROW()-ROW(PaymentSchedule3[[#Headers],[Beginning
balance]])=1,LoanAmount,INDEX(PaymentSchedule3[Ending
balance],ROW()-ROW(PaymentSchedule3[[#Headers],[Beginning
balance]])-1)),"")</f>
        <v>0</v>
      </c>
      <c r="E212" s="27">
        <f ca="1">IF(PaymentSchedule3[[#This Row],[Payment number]]&lt;&gt;"",ScheduledPayment,"")</f>
        <v>395.64206581805638</v>
      </c>
      <c r="F21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2" s="27">
        <f ca="1">IF(PaymentSchedule3[[#This Row],[Payment number]]&lt;&gt;"",PaymentSchedule3[[#This Row],[Total
payment]]-PaymentSchedule3[[#This Row],[Interest]],"")</f>
        <v>0</v>
      </c>
      <c r="I212" s="27">
        <f ca="1">IF(PaymentSchedule3[[#This Row],[Payment number]]&lt;&gt;"",PaymentSchedule3[[#This Row],[Beginning
balance]]*(InterestRate/PaymentsPerYear),"")</f>
        <v>0</v>
      </c>
      <c r="J212" s="27">
        <f ca="1">IF(PaymentSchedule3[[#This Row],[Payment number]]&lt;&gt;"",IF(PaymentSchedule3[[#This Row],[Scheduled payment]]+PaymentSchedule3[[#This Row],[Extra
payment]]&lt;=PaymentSchedule3[[#This Row],[Beginning
balance]],PaymentSchedule3[[#This Row],[Beginning
balance]]-PaymentSchedule3[[#This Row],[Principal]],0),"")</f>
        <v>0</v>
      </c>
      <c r="K212" s="27">
        <f ca="1">IF(PaymentSchedule3[[#This Row],[Payment number]]&lt;&gt;"",SUM(INDEX(PaymentSchedule3[Interest],1,1):PaymentSchedule3[[#This Row],[Interest]]),"")</f>
        <v>16000.342349509434</v>
      </c>
    </row>
    <row r="213" spans="2:11" ht="24" customHeight="1" x14ac:dyDescent="0.4">
      <c r="B213" s="25">
        <f ca="1">IF(LoanIsGood,IF(ROW()-ROW(PaymentSchedule3[[#Headers],[Payment number]])&gt;ScheduledNumberOfPayments,"",ROW()-ROW(PaymentSchedule3[[#Headers],[Payment number]])),"")</f>
        <v>200</v>
      </c>
      <c r="C213" s="26">
        <f ca="1">IF(PaymentSchedule3[[#This Row],[Payment number]]&lt;&gt;"",EOMONTH(LoanStartDate,ROW(PaymentSchedule3[[#This Row],[Payment number]])-ROW(PaymentSchedule3[[#Headers],[Payment number]])-2)+DAY(LoanStartDate),"")</f>
        <v>52113</v>
      </c>
      <c r="D213" s="27">
        <f ca="1">IF(PaymentSchedule3[[#This Row],[Payment number]]&lt;&gt;"",IF(ROW()-ROW(PaymentSchedule3[[#Headers],[Beginning
balance]])=1,LoanAmount,INDEX(PaymentSchedule3[Ending
balance],ROW()-ROW(PaymentSchedule3[[#Headers],[Beginning
balance]])-1)),"")</f>
        <v>0</v>
      </c>
      <c r="E213" s="27">
        <f ca="1">IF(PaymentSchedule3[[#This Row],[Payment number]]&lt;&gt;"",ScheduledPayment,"")</f>
        <v>395.64206581805638</v>
      </c>
      <c r="F21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3" s="27">
        <f ca="1">IF(PaymentSchedule3[[#This Row],[Payment number]]&lt;&gt;"",PaymentSchedule3[[#This Row],[Total
payment]]-PaymentSchedule3[[#This Row],[Interest]],"")</f>
        <v>0</v>
      </c>
      <c r="I213" s="27">
        <f ca="1">IF(PaymentSchedule3[[#This Row],[Payment number]]&lt;&gt;"",PaymentSchedule3[[#This Row],[Beginning
balance]]*(InterestRate/PaymentsPerYear),"")</f>
        <v>0</v>
      </c>
      <c r="J213" s="27">
        <f ca="1">IF(PaymentSchedule3[[#This Row],[Payment number]]&lt;&gt;"",IF(PaymentSchedule3[[#This Row],[Scheduled payment]]+PaymentSchedule3[[#This Row],[Extra
payment]]&lt;=PaymentSchedule3[[#This Row],[Beginning
balance]],PaymentSchedule3[[#This Row],[Beginning
balance]]-PaymentSchedule3[[#This Row],[Principal]],0),"")</f>
        <v>0</v>
      </c>
      <c r="K213" s="27">
        <f ca="1">IF(PaymentSchedule3[[#This Row],[Payment number]]&lt;&gt;"",SUM(INDEX(PaymentSchedule3[Interest],1,1):PaymentSchedule3[[#This Row],[Interest]]),"")</f>
        <v>16000.342349509434</v>
      </c>
    </row>
    <row r="214" spans="2:11" ht="24" customHeight="1" x14ac:dyDescent="0.4">
      <c r="B214" s="25">
        <f ca="1">IF(LoanIsGood,IF(ROW()-ROW(PaymentSchedule3[[#Headers],[Payment number]])&gt;ScheduledNumberOfPayments,"",ROW()-ROW(PaymentSchedule3[[#Headers],[Payment number]])),"")</f>
        <v>201</v>
      </c>
      <c r="C214" s="26">
        <f ca="1">IF(PaymentSchedule3[[#This Row],[Payment number]]&lt;&gt;"",EOMONTH(LoanStartDate,ROW(PaymentSchedule3[[#This Row],[Payment number]])-ROW(PaymentSchedule3[[#Headers],[Payment number]])-2)+DAY(LoanStartDate),"")</f>
        <v>52143</v>
      </c>
      <c r="D214" s="27">
        <f ca="1">IF(PaymentSchedule3[[#This Row],[Payment number]]&lt;&gt;"",IF(ROW()-ROW(PaymentSchedule3[[#Headers],[Beginning
balance]])=1,LoanAmount,INDEX(PaymentSchedule3[Ending
balance],ROW()-ROW(PaymentSchedule3[[#Headers],[Beginning
balance]])-1)),"")</f>
        <v>0</v>
      </c>
      <c r="E214" s="27">
        <f ca="1">IF(PaymentSchedule3[[#This Row],[Payment number]]&lt;&gt;"",ScheduledPayment,"")</f>
        <v>395.64206581805638</v>
      </c>
      <c r="F21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4" s="27">
        <f ca="1">IF(PaymentSchedule3[[#This Row],[Payment number]]&lt;&gt;"",PaymentSchedule3[[#This Row],[Total
payment]]-PaymentSchedule3[[#This Row],[Interest]],"")</f>
        <v>0</v>
      </c>
      <c r="I214" s="27">
        <f ca="1">IF(PaymentSchedule3[[#This Row],[Payment number]]&lt;&gt;"",PaymentSchedule3[[#This Row],[Beginning
balance]]*(InterestRate/PaymentsPerYear),"")</f>
        <v>0</v>
      </c>
      <c r="J214" s="27">
        <f ca="1">IF(PaymentSchedule3[[#This Row],[Payment number]]&lt;&gt;"",IF(PaymentSchedule3[[#This Row],[Scheduled payment]]+PaymentSchedule3[[#This Row],[Extra
payment]]&lt;=PaymentSchedule3[[#This Row],[Beginning
balance]],PaymentSchedule3[[#This Row],[Beginning
balance]]-PaymentSchedule3[[#This Row],[Principal]],0),"")</f>
        <v>0</v>
      </c>
      <c r="K214" s="27">
        <f ca="1">IF(PaymentSchedule3[[#This Row],[Payment number]]&lt;&gt;"",SUM(INDEX(PaymentSchedule3[Interest],1,1):PaymentSchedule3[[#This Row],[Interest]]),"")</f>
        <v>16000.342349509434</v>
      </c>
    </row>
    <row r="215" spans="2:11" ht="24" customHeight="1" x14ac:dyDescent="0.4">
      <c r="B215" s="25">
        <f ca="1">IF(LoanIsGood,IF(ROW()-ROW(PaymentSchedule3[[#Headers],[Payment number]])&gt;ScheduledNumberOfPayments,"",ROW()-ROW(PaymentSchedule3[[#Headers],[Payment number]])),"")</f>
        <v>202</v>
      </c>
      <c r="C215" s="26">
        <f ca="1">IF(PaymentSchedule3[[#This Row],[Payment number]]&lt;&gt;"",EOMONTH(LoanStartDate,ROW(PaymentSchedule3[[#This Row],[Payment number]])-ROW(PaymentSchedule3[[#Headers],[Payment number]])-2)+DAY(LoanStartDate),"")</f>
        <v>52174</v>
      </c>
      <c r="D215" s="27">
        <f ca="1">IF(PaymentSchedule3[[#This Row],[Payment number]]&lt;&gt;"",IF(ROW()-ROW(PaymentSchedule3[[#Headers],[Beginning
balance]])=1,LoanAmount,INDEX(PaymentSchedule3[Ending
balance],ROW()-ROW(PaymentSchedule3[[#Headers],[Beginning
balance]])-1)),"")</f>
        <v>0</v>
      </c>
      <c r="E215" s="27">
        <f ca="1">IF(PaymentSchedule3[[#This Row],[Payment number]]&lt;&gt;"",ScheduledPayment,"")</f>
        <v>395.64206581805638</v>
      </c>
      <c r="F21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5" s="27">
        <f ca="1">IF(PaymentSchedule3[[#This Row],[Payment number]]&lt;&gt;"",PaymentSchedule3[[#This Row],[Total
payment]]-PaymentSchedule3[[#This Row],[Interest]],"")</f>
        <v>0</v>
      </c>
      <c r="I215" s="27">
        <f ca="1">IF(PaymentSchedule3[[#This Row],[Payment number]]&lt;&gt;"",PaymentSchedule3[[#This Row],[Beginning
balance]]*(InterestRate/PaymentsPerYear),"")</f>
        <v>0</v>
      </c>
      <c r="J215" s="27">
        <f ca="1">IF(PaymentSchedule3[[#This Row],[Payment number]]&lt;&gt;"",IF(PaymentSchedule3[[#This Row],[Scheduled payment]]+PaymentSchedule3[[#This Row],[Extra
payment]]&lt;=PaymentSchedule3[[#This Row],[Beginning
balance]],PaymentSchedule3[[#This Row],[Beginning
balance]]-PaymentSchedule3[[#This Row],[Principal]],0),"")</f>
        <v>0</v>
      </c>
      <c r="K215" s="27">
        <f ca="1">IF(PaymentSchedule3[[#This Row],[Payment number]]&lt;&gt;"",SUM(INDEX(PaymentSchedule3[Interest],1,1):PaymentSchedule3[[#This Row],[Interest]]),"")</f>
        <v>16000.342349509434</v>
      </c>
    </row>
    <row r="216" spans="2:11" ht="24" customHeight="1" x14ac:dyDescent="0.4">
      <c r="B216" s="25">
        <f ca="1">IF(LoanIsGood,IF(ROW()-ROW(PaymentSchedule3[[#Headers],[Payment number]])&gt;ScheduledNumberOfPayments,"",ROW()-ROW(PaymentSchedule3[[#Headers],[Payment number]])),"")</f>
        <v>203</v>
      </c>
      <c r="C216" s="26">
        <f ca="1">IF(PaymentSchedule3[[#This Row],[Payment number]]&lt;&gt;"",EOMONTH(LoanStartDate,ROW(PaymentSchedule3[[#This Row],[Payment number]])-ROW(PaymentSchedule3[[#Headers],[Payment number]])-2)+DAY(LoanStartDate),"")</f>
        <v>52204</v>
      </c>
      <c r="D216" s="27">
        <f ca="1">IF(PaymentSchedule3[[#This Row],[Payment number]]&lt;&gt;"",IF(ROW()-ROW(PaymentSchedule3[[#Headers],[Beginning
balance]])=1,LoanAmount,INDEX(PaymentSchedule3[Ending
balance],ROW()-ROW(PaymentSchedule3[[#Headers],[Beginning
balance]])-1)),"")</f>
        <v>0</v>
      </c>
      <c r="E216" s="27">
        <f ca="1">IF(PaymentSchedule3[[#This Row],[Payment number]]&lt;&gt;"",ScheduledPayment,"")</f>
        <v>395.64206581805638</v>
      </c>
      <c r="F21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6" s="27">
        <f ca="1">IF(PaymentSchedule3[[#This Row],[Payment number]]&lt;&gt;"",PaymentSchedule3[[#This Row],[Total
payment]]-PaymentSchedule3[[#This Row],[Interest]],"")</f>
        <v>0</v>
      </c>
      <c r="I216" s="27">
        <f ca="1">IF(PaymentSchedule3[[#This Row],[Payment number]]&lt;&gt;"",PaymentSchedule3[[#This Row],[Beginning
balance]]*(InterestRate/PaymentsPerYear),"")</f>
        <v>0</v>
      </c>
      <c r="J216" s="27">
        <f ca="1">IF(PaymentSchedule3[[#This Row],[Payment number]]&lt;&gt;"",IF(PaymentSchedule3[[#This Row],[Scheduled payment]]+PaymentSchedule3[[#This Row],[Extra
payment]]&lt;=PaymentSchedule3[[#This Row],[Beginning
balance]],PaymentSchedule3[[#This Row],[Beginning
balance]]-PaymentSchedule3[[#This Row],[Principal]],0),"")</f>
        <v>0</v>
      </c>
      <c r="K216" s="27">
        <f ca="1">IF(PaymentSchedule3[[#This Row],[Payment number]]&lt;&gt;"",SUM(INDEX(PaymentSchedule3[Interest],1,1):PaymentSchedule3[[#This Row],[Interest]]),"")</f>
        <v>16000.342349509434</v>
      </c>
    </row>
    <row r="217" spans="2:11" ht="24" customHeight="1" x14ac:dyDescent="0.4">
      <c r="B217" s="25">
        <f ca="1">IF(LoanIsGood,IF(ROW()-ROW(PaymentSchedule3[[#Headers],[Payment number]])&gt;ScheduledNumberOfPayments,"",ROW()-ROW(PaymentSchedule3[[#Headers],[Payment number]])),"")</f>
        <v>204</v>
      </c>
      <c r="C217" s="26">
        <f ca="1">IF(PaymentSchedule3[[#This Row],[Payment number]]&lt;&gt;"",EOMONTH(LoanStartDate,ROW(PaymentSchedule3[[#This Row],[Payment number]])-ROW(PaymentSchedule3[[#Headers],[Payment number]])-2)+DAY(LoanStartDate),"")</f>
        <v>52235</v>
      </c>
      <c r="D217" s="27">
        <f ca="1">IF(PaymentSchedule3[[#This Row],[Payment number]]&lt;&gt;"",IF(ROW()-ROW(PaymentSchedule3[[#Headers],[Beginning
balance]])=1,LoanAmount,INDEX(PaymentSchedule3[Ending
balance],ROW()-ROW(PaymentSchedule3[[#Headers],[Beginning
balance]])-1)),"")</f>
        <v>0</v>
      </c>
      <c r="E217" s="27">
        <f ca="1">IF(PaymentSchedule3[[#This Row],[Payment number]]&lt;&gt;"",ScheduledPayment,"")</f>
        <v>395.64206581805638</v>
      </c>
      <c r="F21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7" s="27">
        <f ca="1">IF(PaymentSchedule3[[#This Row],[Payment number]]&lt;&gt;"",PaymentSchedule3[[#This Row],[Total
payment]]-PaymentSchedule3[[#This Row],[Interest]],"")</f>
        <v>0</v>
      </c>
      <c r="I217" s="27">
        <f ca="1">IF(PaymentSchedule3[[#This Row],[Payment number]]&lt;&gt;"",PaymentSchedule3[[#This Row],[Beginning
balance]]*(InterestRate/PaymentsPerYear),"")</f>
        <v>0</v>
      </c>
      <c r="J217" s="27">
        <f ca="1">IF(PaymentSchedule3[[#This Row],[Payment number]]&lt;&gt;"",IF(PaymentSchedule3[[#This Row],[Scheduled payment]]+PaymentSchedule3[[#This Row],[Extra
payment]]&lt;=PaymentSchedule3[[#This Row],[Beginning
balance]],PaymentSchedule3[[#This Row],[Beginning
balance]]-PaymentSchedule3[[#This Row],[Principal]],0),"")</f>
        <v>0</v>
      </c>
      <c r="K217" s="27">
        <f ca="1">IF(PaymentSchedule3[[#This Row],[Payment number]]&lt;&gt;"",SUM(INDEX(PaymentSchedule3[Interest],1,1):PaymentSchedule3[[#This Row],[Interest]]),"")</f>
        <v>16000.342349509434</v>
      </c>
    </row>
    <row r="218" spans="2:11" ht="24" customHeight="1" x14ac:dyDescent="0.4">
      <c r="B218" s="25">
        <f ca="1">IF(LoanIsGood,IF(ROW()-ROW(PaymentSchedule3[[#Headers],[Payment number]])&gt;ScheduledNumberOfPayments,"",ROW()-ROW(PaymentSchedule3[[#Headers],[Payment number]])),"")</f>
        <v>205</v>
      </c>
      <c r="C218" s="26">
        <f ca="1">IF(PaymentSchedule3[[#This Row],[Payment number]]&lt;&gt;"",EOMONTH(LoanStartDate,ROW(PaymentSchedule3[[#This Row],[Payment number]])-ROW(PaymentSchedule3[[#Headers],[Payment number]])-2)+DAY(LoanStartDate),"")</f>
        <v>52266</v>
      </c>
      <c r="D218" s="27">
        <f ca="1">IF(PaymentSchedule3[[#This Row],[Payment number]]&lt;&gt;"",IF(ROW()-ROW(PaymentSchedule3[[#Headers],[Beginning
balance]])=1,LoanAmount,INDEX(PaymentSchedule3[Ending
balance],ROW()-ROW(PaymentSchedule3[[#Headers],[Beginning
balance]])-1)),"")</f>
        <v>0</v>
      </c>
      <c r="E218" s="27">
        <f ca="1">IF(PaymentSchedule3[[#This Row],[Payment number]]&lt;&gt;"",ScheduledPayment,"")</f>
        <v>395.64206581805638</v>
      </c>
      <c r="F21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8" s="27">
        <f ca="1">IF(PaymentSchedule3[[#This Row],[Payment number]]&lt;&gt;"",PaymentSchedule3[[#This Row],[Total
payment]]-PaymentSchedule3[[#This Row],[Interest]],"")</f>
        <v>0</v>
      </c>
      <c r="I218" s="27">
        <f ca="1">IF(PaymentSchedule3[[#This Row],[Payment number]]&lt;&gt;"",PaymentSchedule3[[#This Row],[Beginning
balance]]*(InterestRate/PaymentsPerYear),"")</f>
        <v>0</v>
      </c>
      <c r="J218" s="27">
        <f ca="1">IF(PaymentSchedule3[[#This Row],[Payment number]]&lt;&gt;"",IF(PaymentSchedule3[[#This Row],[Scheduled payment]]+PaymentSchedule3[[#This Row],[Extra
payment]]&lt;=PaymentSchedule3[[#This Row],[Beginning
balance]],PaymentSchedule3[[#This Row],[Beginning
balance]]-PaymentSchedule3[[#This Row],[Principal]],0),"")</f>
        <v>0</v>
      </c>
      <c r="K218" s="27">
        <f ca="1">IF(PaymentSchedule3[[#This Row],[Payment number]]&lt;&gt;"",SUM(INDEX(PaymentSchedule3[Interest],1,1):PaymentSchedule3[[#This Row],[Interest]]),"")</f>
        <v>16000.342349509434</v>
      </c>
    </row>
    <row r="219" spans="2:11" ht="24" customHeight="1" x14ac:dyDescent="0.4">
      <c r="B219" s="25">
        <f ca="1">IF(LoanIsGood,IF(ROW()-ROW(PaymentSchedule3[[#Headers],[Payment number]])&gt;ScheduledNumberOfPayments,"",ROW()-ROW(PaymentSchedule3[[#Headers],[Payment number]])),"")</f>
        <v>206</v>
      </c>
      <c r="C219" s="26">
        <f ca="1">IF(PaymentSchedule3[[#This Row],[Payment number]]&lt;&gt;"",EOMONTH(LoanStartDate,ROW(PaymentSchedule3[[#This Row],[Payment number]])-ROW(PaymentSchedule3[[#Headers],[Payment number]])-2)+DAY(LoanStartDate),"")</f>
        <v>52294</v>
      </c>
      <c r="D219" s="27">
        <f ca="1">IF(PaymentSchedule3[[#This Row],[Payment number]]&lt;&gt;"",IF(ROW()-ROW(PaymentSchedule3[[#Headers],[Beginning
balance]])=1,LoanAmount,INDEX(PaymentSchedule3[Ending
balance],ROW()-ROW(PaymentSchedule3[[#Headers],[Beginning
balance]])-1)),"")</f>
        <v>0</v>
      </c>
      <c r="E219" s="27">
        <f ca="1">IF(PaymentSchedule3[[#This Row],[Payment number]]&lt;&gt;"",ScheduledPayment,"")</f>
        <v>395.64206581805638</v>
      </c>
      <c r="F21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1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19" s="27">
        <f ca="1">IF(PaymentSchedule3[[#This Row],[Payment number]]&lt;&gt;"",PaymentSchedule3[[#This Row],[Total
payment]]-PaymentSchedule3[[#This Row],[Interest]],"")</f>
        <v>0</v>
      </c>
      <c r="I219" s="27">
        <f ca="1">IF(PaymentSchedule3[[#This Row],[Payment number]]&lt;&gt;"",PaymentSchedule3[[#This Row],[Beginning
balance]]*(InterestRate/PaymentsPerYear),"")</f>
        <v>0</v>
      </c>
      <c r="J219" s="27">
        <f ca="1">IF(PaymentSchedule3[[#This Row],[Payment number]]&lt;&gt;"",IF(PaymentSchedule3[[#This Row],[Scheduled payment]]+PaymentSchedule3[[#This Row],[Extra
payment]]&lt;=PaymentSchedule3[[#This Row],[Beginning
balance]],PaymentSchedule3[[#This Row],[Beginning
balance]]-PaymentSchedule3[[#This Row],[Principal]],0),"")</f>
        <v>0</v>
      </c>
      <c r="K219" s="27">
        <f ca="1">IF(PaymentSchedule3[[#This Row],[Payment number]]&lt;&gt;"",SUM(INDEX(PaymentSchedule3[Interest],1,1):PaymentSchedule3[[#This Row],[Interest]]),"")</f>
        <v>16000.342349509434</v>
      </c>
    </row>
    <row r="220" spans="2:11" ht="24" customHeight="1" x14ac:dyDescent="0.4">
      <c r="B220" s="25">
        <f ca="1">IF(LoanIsGood,IF(ROW()-ROW(PaymentSchedule3[[#Headers],[Payment number]])&gt;ScheduledNumberOfPayments,"",ROW()-ROW(PaymentSchedule3[[#Headers],[Payment number]])),"")</f>
        <v>207</v>
      </c>
      <c r="C220" s="26">
        <f ca="1">IF(PaymentSchedule3[[#This Row],[Payment number]]&lt;&gt;"",EOMONTH(LoanStartDate,ROW(PaymentSchedule3[[#This Row],[Payment number]])-ROW(PaymentSchedule3[[#Headers],[Payment number]])-2)+DAY(LoanStartDate),"")</f>
        <v>52325</v>
      </c>
      <c r="D220" s="27">
        <f ca="1">IF(PaymentSchedule3[[#This Row],[Payment number]]&lt;&gt;"",IF(ROW()-ROW(PaymentSchedule3[[#Headers],[Beginning
balance]])=1,LoanAmount,INDEX(PaymentSchedule3[Ending
balance],ROW()-ROW(PaymentSchedule3[[#Headers],[Beginning
balance]])-1)),"")</f>
        <v>0</v>
      </c>
      <c r="E220" s="27">
        <f ca="1">IF(PaymentSchedule3[[#This Row],[Payment number]]&lt;&gt;"",ScheduledPayment,"")</f>
        <v>395.64206581805638</v>
      </c>
      <c r="F22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0" s="27">
        <f ca="1">IF(PaymentSchedule3[[#This Row],[Payment number]]&lt;&gt;"",PaymentSchedule3[[#This Row],[Total
payment]]-PaymentSchedule3[[#This Row],[Interest]],"")</f>
        <v>0</v>
      </c>
      <c r="I220" s="27">
        <f ca="1">IF(PaymentSchedule3[[#This Row],[Payment number]]&lt;&gt;"",PaymentSchedule3[[#This Row],[Beginning
balance]]*(InterestRate/PaymentsPerYear),"")</f>
        <v>0</v>
      </c>
      <c r="J220" s="27">
        <f ca="1">IF(PaymentSchedule3[[#This Row],[Payment number]]&lt;&gt;"",IF(PaymentSchedule3[[#This Row],[Scheduled payment]]+PaymentSchedule3[[#This Row],[Extra
payment]]&lt;=PaymentSchedule3[[#This Row],[Beginning
balance]],PaymentSchedule3[[#This Row],[Beginning
balance]]-PaymentSchedule3[[#This Row],[Principal]],0),"")</f>
        <v>0</v>
      </c>
      <c r="K220" s="27">
        <f ca="1">IF(PaymentSchedule3[[#This Row],[Payment number]]&lt;&gt;"",SUM(INDEX(PaymentSchedule3[Interest],1,1):PaymentSchedule3[[#This Row],[Interest]]),"")</f>
        <v>16000.342349509434</v>
      </c>
    </row>
    <row r="221" spans="2:11" ht="24" customHeight="1" x14ac:dyDescent="0.4">
      <c r="B221" s="25">
        <f ca="1">IF(LoanIsGood,IF(ROW()-ROW(PaymentSchedule3[[#Headers],[Payment number]])&gt;ScheduledNumberOfPayments,"",ROW()-ROW(PaymentSchedule3[[#Headers],[Payment number]])),"")</f>
        <v>208</v>
      </c>
      <c r="C221" s="26">
        <f ca="1">IF(PaymentSchedule3[[#This Row],[Payment number]]&lt;&gt;"",EOMONTH(LoanStartDate,ROW(PaymentSchedule3[[#This Row],[Payment number]])-ROW(PaymentSchedule3[[#Headers],[Payment number]])-2)+DAY(LoanStartDate),"")</f>
        <v>52355</v>
      </c>
      <c r="D221" s="27">
        <f ca="1">IF(PaymentSchedule3[[#This Row],[Payment number]]&lt;&gt;"",IF(ROW()-ROW(PaymentSchedule3[[#Headers],[Beginning
balance]])=1,LoanAmount,INDEX(PaymentSchedule3[Ending
balance],ROW()-ROW(PaymentSchedule3[[#Headers],[Beginning
balance]])-1)),"")</f>
        <v>0</v>
      </c>
      <c r="E221" s="27">
        <f ca="1">IF(PaymentSchedule3[[#This Row],[Payment number]]&lt;&gt;"",ScheduledPayment,"")</f>
        <v>395.64206581805638</v>
      </c>
      <c r="F22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1" s="27">
        <f ca="1">IF(PaymentSchedule3[[#This Row],[Payment number]]&lt;&gt;"",PaymentSchedule3[[#This Row],[Total
payment]]-PaymentSchedule3[[#This Row],[Interest]],"")</f>
        <v>0</v>
      </c>
      <c r="I221" s="27">
        <f ca="1">IF(PaymentSchedule3[[#This Row],[Payment number]]&lt;&gt;"",PaymentSchedule3[[#This Row],[Beginning
balance]]*(InterestRate/PaymentsPerYear),"")</f>
        <v>0</v>
      </c>
      <c r="J221" s="27">
        <f ca="1">IF(PaymentSchedule3[[#This Row],[Payment number]]&lt;&gt;"",IF(PaymentSchedule3[[#This Row],[Scheduled payment]]+PaymentSchedule3[[#This Row],[Extra
payment]]&lt;=PaymentSchedule3[[#This Row],[Beginning
balance]],PaymentSchedule3[[#This Row],[Beginning
balance]]-PaymentSchedule3[[#This Row],[Principal]],0),"")</f>
        <v>0</v>
      </c>
      <c r="K221" s="27">
        <f ca="1">IF(PaymentSchedule3[[#This Row],[Payment number]]&lt;&gt;"",SUM(INDEX(PaymentSchedule3[Interest],1,1):PaymentSchedule3[[#This Row],[Interest]]),"")</f>
        <v>16000.342349509434</v>
      </c>
    </row>
    <row r="222" spans="2:11" ht="24" customHeight="1" x14ac:dyDescent="0.4">
      <c r="B222" s="25">
        <f ca="1">IF(LoanIsGood,IF(ROW()-ROW(PaymentSchedule3[[#Headers],[Payment number]])&gt;ScheduledNumberOfPayments,"",ROW()-ROW(PaymentSchedule3[[#Headers],[Payment number]])),"")</f>
        <v>209</v>
      </c>
      <c r="C222" s="26">
        <f ca="1">IF(PaymentSchedule3[[#This Row],[Payment number]]&lt;&gt;"",EOMONTH(LoanStartDate,ROW(PaymentSchedule3[[#This Row],[Payment number]])-ROW(PaymentSchedule3[[#Headers],[Payment number]])-2)+DAY(LoanStartDate),"")</f>
        <v>52386</v>
      </c>
      <c r="D222" s="27">
        <f ca="1">IF(PaymentSchedule3[[#This Row],[Payment number]]&lt;&gt;"",IF(ROW()-ROW(PaymentSchedule3[[#Headers],[Beginning
balance]])=1,LoanAmount,INDEX(PaymentSchedule3[Ending
balance],ROW()-ROW(PaymentSchedule3[[#Headers],[Beginning
balance]])-1)),"")</f>
        <v>0</v>
      </c>
      <c r="E222" s="27">
        <f ca="1">IF(PaymentSchedule3[[#This Row],[Payment number]]&lt;&gt;"",ScheduledPayment,"")</f>
        <v>395.64206581805638</v>
      </c>
      <c r="F22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2" s="27">
        <f ca="1">IF(PaymentSchedule3[[#This Row],[Payment number]]&lt;&gt;"",PaymentSchedule3[[#This Row],[Total
payment]]-PaymentSchedule3[[#This Row],[Interest]],"")</f>
        <v>0</v>
      </c>
      <c r="I222" s="27">
        <f ca="1">IF(PaymentSchedule3[[#This Row],[Payment number]]&lt;&gt;"",PaymentSchedule3[[#This Row],[Beginning
balance]]*(InterestRate/PaymentsPerYear),"")</f>
        <v>0</v>
      </c>
      <c r="J222" s="27">
        <f ca="1">IF(PaymentSchedule3[[#This Row],[Payment number]]&lt;&gt;"",IF(PaymentSchedule3[[#This Row],[Scheduled payment]]+PaymentSchedule3[[#This Row],[Extra
payment]]&lt;=PaymentSchedule3[[#This Row],[Beginning
balance]],PaymentSchedule3[[#This Row],[Beginning
balance]]-PaymentSchedule3[[#This Row],[Principal]],0),"")</f>
        <v>0</v>
      </c>
      <c r="K222" s="27">
        <f ca="1">IF(PaymentSchedule3[[#This Row],[Payment number]]&lt;&gt;"",SUM(INDEX(PaymentSchedule3[Interest],1,1):PaymentSchedule3[[#This Row],[Interest]]),"")</f>
        <v>16000.342349509434</v>
      </c>
    </row>
    <row r="223" spans="2:11" ht="24" customHeight="1" x14ac:dyDescent="0.4">
      <c r="B223" s="25">
        <f ca="1">IF(LoanIsGood,IF(ROW()-ROW(PaymentSchedule3[[#Headers],[Payment number]])&gt;ScheduledNumberOfPayments,"",ROW()-ROW(PaymentSchedule3[[#Headers],[Payment number]])),"")</f>
        <v>210</v>
      </c>
      <c r="C223" s="26">
        <f ca="1">IF(PaymentSchedule3[[#This Row],[Payment number]]&lt;&gt;"",EOMONTH(LoanStartDate,ROW(PaymentSchedule3[[#This Row],[Payment number]])-ROW(PaymentSchedule3[[#Headers],[Payment number]])-2)+DAY(LoanStartDate),"")</f>
        <v>52416</v>
      </c>
      <c r="D223" s="27">
        <f ca="1">IF(PaymentSchedule3[[#This Row],[Payment number]]&lt;&gt;"",IF(ROW()-ROW(PaymentSchedule3[[#Headers],[Beginning
balance]])=1,LoanAmount,INDEX(PaymentSchedule3[Ending
balance],ROW()-ROW(PaymentSchedule3[[#Headers],[Beginning
balance]])-1)),"")</f>
        <v>0</v>
      </c>
      <c r="E223" s="27">
        <f ca="1">IF(PaymentSchedule3[[#This Row],[Payment number]]&lt;&gt;"",ScheduledPayment,"")</f>
        <v>395.64206581805638</v>
      </c>
      <c r="F22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3" s="27">
        <f ca="1">IF(PaymentSchedule3[[#This Row],[Payment number]]&lt;&gt;"",PaymentSchedule3[[#This Row],[Total
payment]]-PaymentSchedule3[[#This Row],[Interest]],"")</f>
        <v>0</v>
      </c>
      <c r="I223" s="27">
        <f ca="1">IF(PaymentSchedule3[[#This Row],[Payment number]]&lt;&gt;"",PaymentSchedule3[[#This Row],[Beginning
balance]]*(InterestRate/PaymentsPerYear),"")</f>
        <v>0</v>
      </c>
      <c r="J223" s="27">
        <f ca="1">IF(PaymentSchedule3[[#This Row],[Payment number]]&lt;&gt;"",IF(PaymentSchedule3[[#This Row],[Scheduled payment]]+PaymentSchedule3[[#This Row],[Extra
payment]]&lt;=PaymentSchedule3[[#This Row],[Beginning
balance]],PaymentSchedule3[[#This Row],[Beginning
balance]]-PaymentSchedule3[[#This Row],[Principal]],0),"")</f>
        <v>0</v>
      </c>
      <c r="K223" s="27">
        <f ca="1">IF(PaymentSchedule3[[#This Row],[Payment number]]&lt;&gt;"",SUM(INDEX(PaymentSchedule3[Interest],1,1):PaymentSchedule3[[#This Row],[Interest]]),"")</f>
        <v>16000.342349509434</v>
      </c>
    </row>
    <row r="224" spans="2:11" ht="24" customHeight="1" x14ac:dyDescent="0.4">
      <c r="B224" s="25">
        <f ca="1">IF(LoanIsGood,IF(ROW()-ROW(PaymentSchedule3[[#Headers],[Payment number]])&gt;ScheduledNumberOfPayments,"",ROW()-ROW(PaymentSchedule3[[#Headers],[Payment number]])),"")</f>
        <v>211</v>
      </c>
      <c r="C224" s="26">
        <f ca="1">IF(PaymentSchedule3[[#This Row],[Payment number]]&lt;&gt;"",EOMONTH(LoanStartDate,ROW(PaymentSchedule3[[#This Row],[Payment number]])-ROW(PaymentSchedule3[[#Headers],[Payment number]])-2)+DAY(LoanStartDate),"")</f>
        <v>52447</v>
      </c>
      <c r="D224" s="27">
        <f ca="1">IF(PaymentSchedule3[[#This Row],[Payment number]]&lt;&gt;"",IF(ROW()-ROW(PaymentSchedule3[[#Headers],[Beginning
balance]])=1,LoanAmount,INDEX(PaymentSchedule3[Ending
balance],ROW()-ROW(PaymentSchedule3[[#Headers],[Beginning
balance]])-1)),"")</f>
        <v>0</v>
      </c>
      <c r="E224" s="27">
        <f ca="1">IF(PaymentSchedule3[[#This Row],[Payment number]]&lt;&gt;"",ScheduledPayment,"")</f>
        <v>395.64206581805638</v>
      </c>
      <c r="F22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4" s="27">
        <f ca="1">IF(PaymentSchedule3[[#This Row],[Payment number]]&lt;&gt;"",PaymentSchedule3[[#This Row],[Total
payment]]-PaymentSchedule3[[#This Row],[Interest]],"")</f>
        <v>0</v>
      </c>
      <c r="I224" s="27">
        <f ca="1">IF(PaymentSchedule3[[#This Row],[Payment number]]&lt;&gt;"",PaymentSchedule3[[#This Row],[Beginning
balance]]*(InterestRate/PaymentsPerYear),"")</f>
        <v>0</v>
      </c>
      <c r="J224" s="27">
        <f ca="1">IF(PaymentSchedule3[[#This Row],[Payment number]]&lt;&gt;"",IF(PaymentSchedule3[[#This Row],[Scheduled payment]]+PaymentSchedule3[[#This Row],[Extra
payment]]&lt;=PaymentSchedule3[[#This Row],[Beginning
balance]],PaymentSchedule3[[#This Row],[Beginning
balance]]-PaymentSchedule3[[#This Row],[Principal]],0),"")</f>
        <v>0</v>
      </c>
      <c r="K224" s="27">
        <f ca="1">IF(PaymentSchedule3[[#This Row],[Payment number]]&lt;&gt;"",SUM(INDEX(PaymentSchedule3[Interest],1,1):PaymentSchedule3[[#This Row],[Interest]]),"")</f>
        <v>16000.342349509434</v>
      </c>
    </row>
    <row r="225" spans="2:11" ht="24" customHeight="1" x14ac:dyDescent="0.4">
      <c r="B225" s="25">
        <f ca="1">IF(LoanIsGood,IF(ROW()-ROW(PaymentSchedule3[[#Headers],[Payment number]])&gt;ScheduledNumberOfPayments,"",ROW()-ROW(PaymentSchedule3[[#Headers],[Payment number]])),"")</f>
        <v>212</v>
      </c>
      <c r="C225" s="26">
        <f ca="1">IF(PaymentSchedule3[[#This Row],[Payment number]]&lt;&gt;"",EOMONTH(LoanStartDate,ROW(PaymentSchedule3[[#This Row],[Payment number]])-ROW(PaymentSchedule3[[#Headers],[Payment number]])-2)+DAY(LoanStartDate),"")</f>
        <v>52478</v>
      </c>
      <c r="D225" s="27">
        <f ca="1">IF(PaymentSchedule3[[#This Row],[Payment number]]&lt;&gt;"",IF(ROW()-ROW(PaymentSchedule3[[#Headers],[Beginning
balance]])=1,LoanAmount,INDEX(PaymentSchedule3[Ending
balance],ROW()-ROW(PaymentSchedule3[[#Headers],[Beginning
balance]])-1)),"")</f>
        <v>0</v>
      </c>
      <c r="E225" s="27">
        <f ca="1">IF(PaymentSchedule3[[#This Row],[Payment number]]&lt;&gt;"",ScheduledPayment,"")</f>
        <v>395.64206581805638</v>
      </c>
      <c r="F22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5" s="27">
        <f ca="1">IF(PaymentSchedule3[[#This Row],[Payment number]]&lt;&gt;"",PaymentSchedule3[[#This Row],[Total
payment]]-PaymentSchedule3[[#This Row],[Interest]],"")</f>
        <v>0</v>
      </c>
      <c r="I225" s="27">
        <f ca="1">IF(PaymentSchedule3[[#This Row],[Payment number]]&lt;&gt;"",PaymentSchedule3[[#This Row],[Beginning
balance]]*(InterestRate/PaymentsPerYear),"")</f>
        <v>0</v>
      </c>
      <c r="J225" s="27">
        <f ca="1">IF(PaymentSchedule3[[#This Row],[Payment number]]&lt;&gt;"",IF(PaymentSchedule3[[#This Row],[Scheduled payment]]+PaymentSchedule3[[#This Row],[Extra
payment]]&lt;=PaymentSchedule3[[#This Row],[Beginning
balance]],PaymentSchedule3[[#This Row],[Beginning
balance]]-PaymentSchedule3[[#This Row],[Principal]],0),"")</f>
        <v>0</v>
      </c>
      <c r="K225" s="27">
        <f ca="1">IF(PaymentSchedule3[[#This Row],[Payment number]]&lt;&gt;"",SUM(INDEX(PaymentSchedule3[Interest],1,1):PaymentSchedule3[[#This Row],[Interest]]),"")</f>
        <v>16000.342349509434</v>
      </c>
    </row>
    <row r="226" spans="2:11" ht="24" customHeight="1" x14ac:dyDescent="0.4">
      <c r="B226" s="25">
        <f ca="1">IF(LoanIsGood,IF(ROW()-ROW(PaymentSchedule3[[#Headers],[Payment number]])&gt;ScheduledNumberOfPayments,"",ROW()-ROW(PaymentSchedule3[[#Headers],[Payment number]])),"")</f>
        <v>213</v>
      </c>
      <c r="C226" s="26">
        <f ca="1">IF(PaymentSchedule3[[#This Row],[Payment number]]&lt;&gt;"",EOMONTH(LoanStartDate,ROW(PaymentSchedule3[[#This Row],[Payment number]])-ROW(PaymentSchedule3[[#Headers],[Payment number]])-2)+DAY(LoanStartDate),"")</f>
        <v>52508</v>
      </c>
      <c r="D226" s="27">
        <f ca="1">IF(PaymentSchedule3[[#This Row],[Payment number]]&lt;&gt;"",IF(ROW()-ROW(PaymentSchedule3[[#Headers],[Beginning
balance]])=1,LoanAmount,INDEX(PaymentSchedule3[Ending
balance],ROW()-ROW(PaymentSchedule3[[#Headers],[Beginning
balance]])-1)),"")</f>
        <v>0</v>
      </c>
      <c r="E226" s="27">
        <f ca="1">IF(PaymentSchedule3[[#This Row],[Payment number]]&lt;&gt;"",ScheduledPayment,"")</f>
        <v>395.64206581805638</v>
      </c>
      <c r="F22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6" s="27">
        <f ca="1">IF(PaymentSchedule3[[#This Row],[Payment number]]&lt;&gt;"",PaymentSchedule3[[#This Row],[Total
payment]]-PaymentSchedule3[[#This Row],[Interest]],"")</f>
        <v>0</v>
      </c>
      <c r="I226" s="27">
        <f ca="1">IF(PaymentSchedule3[[#This Row],[Payment number]]&lt;&gt;"",PaymentSchedule3[[#This Row],[Beginning
balance]]*(InterestRate/PaymentsPerYear),"")</f>
        <v>0</v>
      </c>
      <c r="J226" s="27">
        <f ca="1">IF(PaymentSchedule3[[#This Row],[Payment number]]&lt;&gt;"",IF(PaymentSchedule3[[#This Row],[Scheduled payment]]+PaymentSchedule3[[#This Row],[Extra
payment]]&lt;=PaymentSchedule3[[#This Row],[Beginning
balance]],PaymentSchedule3[[#This Row],[Beginning
balance]]-PaymentSchedule3[[#This Row],[Principal]],0),"")</f>
        <v>0</v>
      </c>
      <c r="K226" s="27">
        <f ca="1">IF(PaymentSchedule3[[#This Row],[Payment number]]&lt;&gt;"",SUM(INDEX(PaymentSchedule3[Interest],1,1):PaymentSchedule3[[#This Row],[Interest]]),"")</f>
        <v>16000.342349509434</v>
      </c>
    </row>
    <row r="227" spans="2:11" ht="24" customHeight="1" x14ac:dyDescent="0.4">
      <c r="B227" s="25">
        <f ca="1">IF(LoanIsGood,IF(ROW()-ROW(PaymentSchedule3[[#Headers],[Payment number]])&gt;ScheduledNumberOfPayments,"",ROW()-ROW(PaymentSchedule3[[#Headers],[Payment number]])),"")</f>
        <v>214</v>
      </c>
      <c r="C227" s="26">
        <f ca="1">IF(PaymentSchedule3[[#This Row],[Payment number]]&lt;&gt;"",EOMONTH(LoanStartDate,ROW(PaymentSchedule3[[#This Row],[Payment number]])-ROW(PaymentSchedule3[[#Headers],[Payment number]])-2)+DAY(LoanStartDate),"")</f>
        <v>52539</v>
      </c>
      <c r="D227" s="27">
        <f ca="1">IF(PaymentSchedule3[[#This Row],[Payment number]]&lt;&gt;"",IF(ROW()-ROW(PaymentSchedule3[[#Headers],[Beginning
balance]])=1,LoanAmount,INDEX(PaymentSchedule3[Ending
balance],ROW()-ROW(PaymentSchedule3[[#Headers],[Beginning
balance]])-1)),"")</f>
        <v>0</v>
      </c>
      <c r="E227" s="27">
        <f ca="1">IF(PaymentSchedule3[[#This Row],[Payment number]]&lt;&gt;"",ScheduledPayment,"")</f>
        <v>395.64206581805638</v>
      </c>
      <c r="F22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7" s="27">
        <f ca="1">IF(PaymentSchedule3[[#This Row],[Payment number]]&lt;&gt;"",PaymentSchedule3[[#This Row],[Total
payment]]-PaymentSchedule3[[#This Row],[Interest]],"")</f>
        <v>0</v>
      </c>
      <c r="I227" s="27">
        <f ca="1">IF(PaymentSchedule3[[#This Row],[Payment number]]&lt;&gt;"",PaymentSchedule3[[#This Row],[Beginning
balance]]*(InterestRate/PaymentsPerYear),"")</f>
        <v>0</v>
      </c>
      <c r="J227" s="27">
        <f ca="1">IF(PaymentSchedule3[[#This Row],[Payment number]]&lt;&gt;"",IF(PaymentSchedule3[[#This Row],[Scheduled payment]]+PaymentSchedule3[[#This Row],[Extra
payment]]&lt;=PaymentSchedule3[[#This Row],[Beginning
balance]],PaymentSchedule3[[#This Row],[Beginning
balance]]-PaymentSchedule3[[#This Row],[Principal]],0),"")</f>
        <v>0</v>
      </c>
      <c r="K227" s="27">
        <f ca="1">IF(PaymentSchedule3[[#This Row],[Payment number]]&lt;&gt;"",SUM(INDEX(PaymentSchedule3[Interest],1,1):PaymentSchedule3[[#This Row],[Interest]]),"")</f>
        <v>16000.342349509434</v>
      </c>
    </row>
    <row r="228" spans="2:11" ht="24" customHeight="1" x14ac:dyDescent="0.4">
      <c r="B228" s="25">
        <f ca="1">IF(LoanIsGood,IF(ROW()-ROW(PaymentSchedule3[[#Headers],[Payment number]])&gt;ScheduledNumberOfPayments,"",ROW()-ROW(PaymentSchedule3[[#Headers],[Payment number]])),"")</f>
        <v>215</v>
      </c>
      <c r="C228" s="26">
        <f ca="1">IF(PaymentSchedule3[[#This Row],[Payment number]]&lt;&gt;"",EOMONTH(LoanStartDate,ROW(PaymentSchedule3[[#This Row],[Payment number]])-ROW(PaymentSchedule3[[#Headers],[Payment number]])-2)+DAY(LoanStartDate),"")</f>
        <v>52569</v>
      </c>
      <c r="D228" s="27">
        <f ca="1">IF(PaymentSchedule3[[#This Row],[Payment number]]&lt;&gt;"",IF(ROW()-ROW(PaymentSchedule3[[#Headers],[Beginning
balance]])=1,LoanAmount,INDEX(PaymentSchedule3[Ending
balance],ROW()-ROW(PaymentSchedule3[[#Headers],[Beginning
balance]])-1)),"")</f>
        <v>0</v>
      </c>
      <c r="E228" s="27">
        <f ca="1">IF(PaymentSchedule3[[#This Row],[Payment number]]&lt;&gt;"",ScheduledPayment,"")</f>
        <v>395.64206581805638</v>
      </c>
      <c r="F22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8" s="27">
        <f ca="1">IF(PaymentSchedule3[[#This Row],[Payment number]]&lt;&gt;"",PaymentSchedule3[[#This Row],[Total
payment]]-PaymentSchedule3[[#This Row],[Interest]],"")</f>
        <v>0</v>
      </c>
      <c r="I228" s="27">
        <f ca="1">IF(PaymentSchedule3[[#This Row],[Payment number]]&lt;&gt;"",PaymentSchedule3[[#This Row],[Beginning
balance]]*(InterestRate/PaymentsPerYear),"")</f>
        <v>0</v>
      </c>
      <c r="J228" s="27">
        <f ca="1">IF(PaymentSchedule3[[#This Row],[Payment number]]&lt;&gt;"",IF(PaymentSchedule3[[#This Row],[Scheduled payment]]+PaymentSchedule3[[#This Row],[Extra
payment]]&lt;=PaymentSchedule3[[#This Row],[Beginning
balance]],PaymentSchedule3[[#This Row],[Beginning
balance]]-PaymentSchedule3[[#This Row],[Principal]],0),"")</f>
        <v>0</v>
      </c>
      <c r="K228" s="27">
        <f ca="1">IF(PaymentSchedule3[[#This Row],[Payment number]]&lt;&gt;"",SUM(INDEX(PaymentSchedule3[Interest],1,1):PaymentSchedule3[[#This Row],[Interest]]),"")</f>
        <v>16000.342349509434</v>
      </c>
    </row>
    <row r="229" spans="2:11" ht="24" customHeight="1" x14ac:dyDescent="0.4">
      <c r="B229" s="25">
        <f ca="1">IF(LoanIsGood,IF(ROW()-ROW(PaymentSchedule3[[#Headers],[Payment number]])&gt;ScheduledNumberOfPayments,"",ROW()-ROW(PaymentSchedule3[[#Headers],[Payment number]])),"")</f>
        <v>216</v>
      </c>
      <c r="C229" s="26">
        <f ca="1">IF(PaymentSchedule3[[#This Row],[Payment number]]&lt;&gt;"",EOMONTH(LoanStartDate,ROW(PaymentSchedule3[[#This Row],[Payment number]])-ROW(PaymentSchedule3[[#Headers],[Payment number]])-2)+DAY(LoanStartDate),"")</f>
        <v>52600</v>
      </c>
      <c r="D229" s="27">
        <f ca="1">IF(PaymentSchedule3[[#This Row],[Payment number]]&lt;&gt;"",IF(ROW()-ROW(PaymentSchedule3[[#Headers],[Beginning
balance]])=1,LoanAmount,INDEX(PaymentSchedule3[Ending
balance],ROW()-ROW(PaymentSchedule3[[#Headers],[Beginning
balance]])-1)),"")</f>
        <v>0</v>
      </c>
      <c r="E229" s="27">
        <f ca="1">IF(PaymentSchedule3[[#This Row],[Payment number]]&lt;&gt;"",ScheduledPayment,"")</f>
        <v>395.64206581805638</v>
      </c>
      <c r="F22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2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29" s="27">
        <f ca="1">IF(PaymentSchedule3[[#This Row],[Payment number]]&lt;&gt;"",PaymentSchedule3[[#This Row],[Total
payment]]-PaymentSchedule3[[#This Row],[Interest]],"")</f>
        <v>0</v>
      </c>
      <c r="I229" s="27">
        <f ca="1">IF(PaymentSchedule3[[#This Row],[Payment number]]&lt;&gt;"",PaymentSchedule3[[#This Row],[Beginning
balance]]*(InterestRate/PaymentsPerYear),"")</f>
        <v>0</v>
      </c>
      <c r="J229" s="27">
        <f ca="1">IF(PaymentSchedule3[[#This Row],[Payment number]]&lt;&gt;"",IF(PaymentSchedule3[[#This Row],[Scheduled payment]]+PaymentSchedule3[[#This Row],[Extra
payment]]&lt;=PaymentSchedule3[[#This Row],[Beginning
balance]],PaymentSchedule3[[#This Row],[Beginning
balance]]-PaymentSchedule3[[#This Row],[Principal]],0),"")</f>
        <v>0</v>
      </c>
      <c r="K229" s="27">
        <f ca="1">IF(PaymentSchedule3[[#This Row],[Payment number]]&lt;&gt;"",SUM(INDEX(PaymentSchedule3[Interest],1,1):PaymentSchedule3[[#This Row],[Interest]]),"")</f>
        <v>16000.342349509434</v>
      </c>
    </row>
    <row r="230" spans="2:11" ht="24" customHeight="1" x14ac:dyDescent="0.4">
      <c r="B230" s="25">
        <f ca="1">IF(LoanIsGood,IF(ROW()-ROW(PaymentSchedule3[[#Headers],[Payment number]])&gt;ScheduledNumberOfPayments,"",ROW()-ROW(PaymentSchedule3[[#Headers],[Payment number]])),"")</f>
        <v>217</v>
      </c>
      <c r="C230" s="26">
        <f ca="1">IF(PaymentSchedule3[[#This Row],[Payment number]]&lt;&gt;"",EOMONTH(LoanStartDate,ROW(PaymentSchedule3[[#This Row],[Payment number]])-ROW(PaymentSchedule3[[#Headers],[Payment number]])-2)+DAY(LoanStartDate),"")</f>
        <v>52631</v>
      </c>
      <c r="D230" s="27">
        <f ca="1">IF(PaymentSchedule3[[#This Row],[Payment number]]&lt;&gt;"",IF(ROW()-ROW(PaymentSchedule3[[#Headers],[Beginning
balance]])=1,LoanAmount,INDEX(PaymentSchedule3[Ending
balance],ROW()-ROW(PaymentSchedule3[[#Headers],[Beginning
balance]])-1)),"")</f>
        <v>0</v>
      </c>
      <c r="E230" s="27">
        <f ca="1">IF(PaymentSchedule3[[#This Row],[Payment number]]&lt;&gt;"",ScheduledPayment,"")</f>
        <v>395.64206581805638</v>
      </c>
      <c r="F23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0" s="27">
        <f ca="1">IF(PaymentSchedule3[[#This Row],[Payment number]]&lt;&gt;"",PaymentSchedule3[[#This Row],[Total
payment]]-PaymentSchedule3[[#This Row],[Interest]],"")</f>
        <v>0</v>
      </c>
      <c r="I230" s="27">
        <f ca="1">IF(PaymentSchedule3[[#This Row],[Payment number]]&lt;&gt;"",PaymentSchedule3[[#This Row],[Beginning
balance]]*(InterestRate/PaymentsPerYear),"")</f>
        <v>0</v>
      </c>
      <c r="J230" s="27">
        <f ca="1">IF(PaymentSchedule3[[#This Row],[Payment number]]&lt;&gt;"",IF(PaymentSchedule3[[#This Row],[Scheduled payment]]+PaymentSchedule3[[#This Row],[Extra
payment]]&lt;=PaymentSchedule3[[#This Row],[Beginning
balance]],PaymentSchedule3[[#This Row],[Beginning
balance]]-PaymentSchedule3[[#This Row],[Principal]],0),"")</f>
        <v>0</v>
      </c>
      <c r="K230" s="27">
        <f ca="1">IF(PaymentSchedule3[[#This Row],[Payment number]]&lt;&gt;"",SUM(INDEX(PaymentSchedule3[Interest],1,1):PaymentSchedule3[[#This Row],[Interest]]),"")</f>
        <v>16000.342349509434</v>
      </c>
    </row>
    <row r="231" spans="2:11" ht="24" customHeight="1" x14ac:dyDescent="0.4">
      <c r="B231" s="25">
        <f ca="1">IF(LoanIsGood,IF(ROW()-ROW(PaymentSchedule3[[#Headers],[Payment number]])&gt;ScheduledNumberOfPayments,"",ROW()-ROW(PaymentSchedule3[[#Headers],[Payment number]])),"")</f>
        <v>218</v>
      </c>
      <c r="C231" s="26">
        <f ca="1">IF(PaymentSchedule3[[#This Row],[Payment number]]&lt;&gt;"",EOMONTH(LoanStartDate,ROW(PaymentSchedule3[[#This Row],[Payment number]])-ROW(PaymentSchedule3[[#Headers],[Payment number]])-2)+DAY(LoanStartDate),"")</f>
        <v>52660</v>
      </c>
      <c r="D231" s="27">
        <f ca="1">IF(PaymentSchedule3[[#This Row],[Payment number]]&lt;&gt;"",IF(ROW()-ROW(PaymentSchedule3[[#Headers],[Beginning
balance]])=1,LoanAmount,INDEX(PaymentSchedule3[Ending
balance],ROW()-ROW(PaymentSchedule3[[#Headers],[Beginning
balance]])-1)),"")</f>
        <v>0</v>
      </c>
      <c r="E231" s="27">
        <f ca="1">IF(PaymentSchedule3[[#This Row],[Payment number]]&lt;&gt;"",ScheduledPayment,"")</f>
        <v>395.64206581805638</v>
      </c>
      <c r="F23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1" s="27">
        <f ca="1">IF(PaymentSchedule3[[#This Row],[Payment number]]&lt;&gt;"",PaymentSchedule3[[#This Row],[Total
payment]]-PaymentSchedule3[[#This Row],[Interest]],"")</f>
        <v>0</v>
      </c>
      <c r="I231" s="27">
        <f ca="1">IF(PaymentSchedule3[[#This Row],[Payment number]]&lt;&gt;"",PaymentSchedule3[[#This Row],[Beginning
balance]]*(InterestRate/PaymentsPerYear),"")</f>
        <v>0</v>
      </c>
      <c r="J231" s="27">
        <f ca="1">IF(PaymentSchedule3[[#This Row],[Payment number]]&lt;&gt;"",IF(PaymentSchedule3[[#This Row],[Scheduled payment]]+PaymentSchedule3[[#This Row],[Extra
payment]]&lt;=PaymentSchedule3[[#This Row],[Beginning
balance]],PaymentSchedule3[[#This Row],[Beginning
balance]]-PaymentSchedule3[[#This Row],[Principal]],0),"")</f>
        <v>0</v>
      </c>
      <c r="K231" s="27">
        <f ca="1">IF(PaymentSchedule3[[#This Row],[Payment number]]&lt;&gt;"",SUM(INDEX(PaymentSchedule3[Interest],1,1):PaymentSchedule3[[#This Row],[Interest]]),"")</f>
        <v>16000.342349509434</v>
      </c>
    </row>
    <row r="232" spans="2:11" ht="24" customHeight="1" x14ac:dyDescent="0.4">
      <c r="B232" s="25">
        <f ca="1">IF(LoanIsGood,IF(ROW()-ROW(PaymentSchedule3[[#Headers],[Payment number]])&gt;ScheduledNumberOfPayments,"",ROW()-ROW(PaymentSchedule3[[#Headers],[Payment number]])),"")</f>
        <v>219</v>
      </c>
      <c r="C232" s="26">
        <f ca="1">IF(PaymentSchedule3[[#This Row],[Payment number]]&lt;&gt;"",EOMONTH(LoanStartDate,ROW(PaymentSchedule3[[#This Row],[Payment number]])-ROW(PaymentSchedule3[[#Headers],[Payment number]])-2)+DAY(LoanStartDate),"")</f>
        <v>52691</v>
      </c>
      <c r="D232" s="27">
        <f ca="1">IF(PaymentSchedule3[[#This Row],[Payment number]]&lt;&gt;"",IF(ROW()-ROW(PaymentSchedule3[[#Headers],[Beginning
balance]])=1,LoanAmount,INDEX(PaymentSchedule3[Ending
balance],ROW()-ROW(PaymentSchedule3[[#Headers],[Beginning
balance]])-1)),"")</f>
        <v>0</v>
      </c>
      <c r="E232" s="27">
        <f ca="1">IF(PaymentSchedule3[[#This Row],[Payment number]]&lt;&gt;"",ScheduledPayment,"")</f>
        <v>395.64206581805638</v>
      </c>
      <c r="F23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2" s="27">
        <f ca="1">IF(PaymentSchedule3[[#This Row],[Payment number]]&lt;&gt;"",PaymentSchedule3[[#This Row],[Total
payment]]-PaymentSchedule3[[#This Row],[Interest]],"")</f>
        <v>0</v>
      </c>
      <c r="I232" s="27">
        <f ca="1">IF(PaymentSchedule3[[#This Row],[Payment number]]&lt;&gt;"",PaymentSchedule3[[#This Row],[Beginning
balance]]*(InterestRate/PaymentsPerYear),"")</f>
        <v>0</v>
      </c>
      <c r="J232" s="27">
        <f ca="1">IF(PaymentSchedule3[[#This Row],[Payment number]]&lt;&gt;"",IF(PaymentSchedule3[[#This Row],[Scheduled payment]]+PaymentSchedule3[[#This Row],[Extra
payment]]&lt;=PaymentSchedule3[[#This Row],[Beginning
balance]],PaymentSchedule3[[#This Row],[Beginning
balance]]-PaymentSchedule3[[#This Row],[Principal]],0),"")</f>
        <v>0</v>
      </c>
      <c r="K232" s="27">
        <f ca="1">IF(PaymentSchedule3[[#This Row],[Payment number]]&lt;&gt;"",SUM(INDEX(PaymentSchedule3[Interest],1,1):PaymentSchedule3[[#This Row],[Interest]]),"")</f>
        <v>16000.342349509434</v>
      </c>
    </row>
    <row r="233" spans="2:11" ht="24" customHeight="1" x14ac:dyDescent="0.4">
      <c r="B233" s="25">
        <f ca="1">IF(LoanIsGood,IF(ROW()-ROW(PaymentSchedule3[[#Headers],[Payment number]])&gt;ScheduledNumberOfPayments,"",ROW()-ROW(PaymentSchedule3[[#Headers],[Payment number]])),"")</f>
        <v>220</v>
      </c>
      <c r="C233" s="26">
        <f ca="1">IF(PaymentSchedule3[[#This Row],[Payment number]]&lt;&gt;"",EOMONTH(LoanStartDate,ROW(PaymentSchedule3[[#This Row],[Payment number]])-ROW(PaymentSchedule3[[#Headers],[Payment number]])-2)+DAY(LoanStartDate),"")</f>
        <v>52721</v>
      </c>
      <c r="D233" s="27">
        <f ca="1">IF(PaymentSchedule3[[#This Row],[Payment number]]&lt;&gt;"",IF(ROW()-ROW(PaymentSchedule3[[#Headers],[Beginning
balance]])=1,LoanAmount,INDEX(PaymentSchedule3[Ending
balance],ROW()-ROW(PaymentSchedule3[[#Headers],[Beginning
balance]])-1)),"")</f>
        <v>0</v>
      </c>
      <c r="E233" s="27">
        <f ca="1">IF(PaymentSchedule3[[#This Row],[Payment number]]&lt;&gt;"",ScheduledPayment,"")</f>
        <v>395.64206581805638</v>
      </c>
      <c r="F23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3" s="27">
        <f ca="1">IF(PaymentSchedule3[[#This Row],[Payment number]]&lt;&gt;"",PaymentSchedule3[[#This Row],[Total
payment]]-PaymentSchedule3[[#This Row],[Interest]],"")</f>
        <v>0</v>
      </c>
      <c r="I233" s="27">
        <f ca="1">IF(PaymentSchedule3[[#This Row],[Payment number]]&lt;&gt;"",PaymentSchedule3[[#This Row],[Beginning
balance]]*(InterestRate/PaymentsPerYear),"")</f>
        <v>0</v>
      </c>
      <c r="J233" s="27">
        <f ca="1">IF(PaymentSchedule3[[#This Row],[Payment number]]&lt;&gt;"",IF(PaymentSchedule3[[#This Row],[Scheduled payment]]+PaymentSchedule3[[#This Row],[Extra
payment]]&lt;=PaymentSchedule3[[#This Row],[Beginning
balance]],PaymentSchedule3[[#This Row],[Beginning
balance]]-PaymentSchedule3[[#This Row],[Principal]],0),"")</f>
        <v>0</v>
      </c>
      <c r="K233" s="27">
        <f ca="1">IF(PaymentSchedule3[[#This Row],[Payment number]]&lt;&gt;"",SUM(INDEX(PaymentSchedule3[Interest],1,1):PaymentSchedule3[[#This Row],[Interest]]),"")</f>
        <v>16000.342349509434</v>
      </c>
    </row>
    <row r="234" spans="2:11" ht="24" customHeight="1" x14ac:dyDescent="0.4">
      <c r="B234" s="25">
        <f ca="1">IF(LoanIsGood,IF(ROW()-ROW(PaymentSchedule3[[#Headers],[Payment number]])&gt;ScheduledNumberOfPayments,"",ROW()-ROW(PaymentSchedule3[[#Headers],[Payment number]])),"")</f>
        <v>221</v>
      </c>
      <c r="C234" s="26">
        <f ca="1">IF(PaymentSchedule3[[#This Row],[Payment number]]&lt;&gt;"",EOMONTH(LoanStartDate,ROW(PaymentSchedule3[[#This Row],[Payment number]])-ROW(PaymentSchedule3[[#Headers],[Payment number]])-2)+DAY(LoanStartDate),"")</f>
        <v>52752</v>
      </c>
      <c r="D234" s="27">
        <f ca="1">IF(PaymentSchedule3[[#This Row],[Payment number]]&lt;&gt;"",IF(ROW()-ROW(PaymentSchedule3[[#Headers],[Beginning
balance]])=1,LoanAmount,INDEX(PaymentSchedule3[Ending
balance],ROW()-ROW(PaymentSchedule3[[#Headers],[Beginning
balance]])-1)),"")</f>
        <v>0</v>
      </c>
      <c r="E234" s="27">
        <f ca="1">IF(PaymentSchedule3[[#This Row],[Payment number]]&lt;&gt;"",ScheduledPayment,"")</f>
        <v>395.64206581805638</v>
      </c>
      <c r="F23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4" s="27">
        <f ca="1">IF(PaymentSchedule3[[#This Row],[Payment number]]&lt;&gt;"",PaymentSchedule3[[#This Row],[Total
payment]]-PaymentSchedule3[[#This Row],[Interest]],"")</f>
        <v>0</v>
      </c>
      <c r="I234" s="27">
        <f ca="1">IF(PaymentSchedule3[[#This Row],[Payment number]]&lt;&gt;"",PaymentSchedule3[[#This Row],[Beginning
balance]]*(InterestRate/PaymentsPerYear),"")</f>
        <v>0</v>
      </c>
      <c r="J234" s="27">
        <f ca="1">IF(PaymentSchedule3[[#This Row],[Payment number]]&lt;&gt;"",IF(PaymentSchedule3[[#This Row],[Scheduled payment]]+PaymentSchedule3[[#This Row],[Extra
payment]]&lt;=PaymentSchedule3[[#This Row],[Beginning
balance]],PaymentSchedule3[[#This Row],[Beginning
balance]]-PaymentSchedule3[[#This Row],[Principal]],0),"")</f>
        <v>0</v>
      </c>
      <c r="K234" s="27">
        <f ca="1">IF(PaymentSchedule3[[#This Row],[Payment number]]&lt;&gt;"",SUM(INDEX(PaymentSchedule3[Interest],1,1):PaymentSchedule3[[#This Row],[Interest]]),"")</f>
        <v>16000.342349509434</v>
      </c>
    </row>
    <row r="235" spans="2:11" ht="24" customHeight="1" x14ac:dyDescent="0.4">
      <c r="B235" s="25">
        <f ca="1">IF(LoanIsGood,IF(ROW()-ROW(PaymentSchedule3[[#Headers],[Payment number]])&gt;ScheduledNumberOfPayments,"",ROW()-ROW(PaymentSchedule3[[#Headers],[Payment number]])),"")</f>
        <v>222</v>
      </c>
      <c r="C235" s="26">
        <f ca="1">IF(PaymentSchedule3[[#This Row],[Payment number]]&lt;&gt;"",EOMONTH(LoanStartDate,ROW(PaymentSchedule3[[#This Row],[Payment number]])-ROW(PaymentSchedule3[[#Headers],[Payment number]])-2)+DAY(LoanStartDate),"")</f>
        <v>52782</v>
      </c>
      <c r="D235" s="27">
        <f ca="1">IF(PaymentSchedule3[[#This Row],[Payment number]]&lt;&gt;"",IF(ROW()-ROW(PaymentSchedule3[[#Headers],[Beginning
balance]])=1,LoanAmount,INDEX(PaymentSchedule3[Ending
balance],ROW()-ROW(PaymentSchedule3[[#Headers],[Beginning
balance]])-1)),"")</f>
        <v>0</v>
      </c>
      <c r="E235" s="27">
        <f ca="1">IF(PaymentSchedule3[[#This Row],[Payment number]]&lt;&gt;"",ScheduledPayment,"")</f>
        <v>395.64206581805638</v>
      </c>
      <c r="F23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5" s="27">
        <f ca="1">IF(PaymentSchedule3[[#This Row],[Payment number]]&lt;&gt;"",PaymentSchedule3[[#This Row],[Total
payment]]-PaymentSchedule3[[#This Row],[Interest]],"")</f>
        <v>0</v>
      </c>
      <c r="I235" s="27">
        <f ca="1">IF(PaymentSchedule3[[#This Row],[Payment number]]&lt;&gt;"",PaymentSchedule3[[#This Row],[Beginning
balance]]*(InterestRate/PaymentsPerYear),"")</f>
        <v>0</v>
      </c>
      <c r="J235" s="27">
        <f ca="1">IF(PaymentSchedule3[[#This Row],[Payment number]]&lt;&gt;"",IF(PaymentSchedule3[[#This Row],[Scheduled payment]]+PaymentSchedule3[[#This Row],[Extra
payment]]&lt;=PaymentSchedule3[[#This Row],[Beginning
balance]],PaymentSchedule3[[#This Row],[Beginning
balance]]-PaymentSchedule3[[#This Row],[Principal]],0),"")</f>
        <v>0</v>
      </c>
      <c r="K235" s="27">
        <f ca="1">IF(PaymentSchedule3[[#This Row],[Payment number]]&lt;&gt;"",SUM(INDEX(PaymentSchedule3[Interest],1,1):PaymentSchedule3[[#This Row],[Interest]]),"")</f>
        <v>16000.342349509434</v>
      </c>
    </row>
    <row r="236" spans="2:11" ht="24" customHeight="1" x14ac:dyDescent="0.4">
      <c r="B236" s="25">
        <f ca="1">IF(LoanIsGood,IF(ROW()-ROW(PaymentSchedule3[[#Headers],[Payment number]])&gt;ScheduledNumberOfPayments,"",ROW()-ROW(PaymentSchedule3[[#Headers],[Payment number]])),"")</f>
        <v>223</v>
      </c>
      <c r="C236" s="26">
        <f ca="1">IF(PaymentSchedule3[[#This Row],[Payment number]]&lt;&gt;"",EOMONTH(LoanStartDate,ROW(PaymentSchedule3[[#This Row],[Payment number]])-ROW(PaymentSchedule3[[#Headers],[Payment number]])-2)+DAY(LoanStartDate),"")</f>
        <v>52813</v>
      </c>
      <c r="D236" s="27">
        <f ca="1">IF(PaymentSchedule3[[#This Row],[Payment number]]&lt;&gt;"",IF(ROW()-ROW(PaymentSchedule3[[#Headers],[Beginning
balance]])=1,LoanAmount,INDEX(PaymentSchedule3[Ending
balance],ROW()-ROW(PaymentSchedule3[[#Headers],[Beginning
balance]])-1)),"")</f>
        <v>0</v>
      </c>
      <c r="E236" s="27">
        <f ca="1">IF(PaymentSchedule3[[#This Row],[Payment number]]&lt;&gt;"",ScheduledPayment,"")</f>
        <v>395.64206581805638</v>
      </c>
      <c r="F23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6" s="27">
        <f ca="1">IF(PaymentSchedule3[[#This Row],[Payment number]]&lt;&gt;"",PaymentSchedule3[[#This Row],[Total
payment]]-PaymentSchedule3[[#This Row],[Interest]],"")</f>
        <v>0</v>
      </c>
      <c r="I236" s="27">
        <f ca="1">IF(PaymentSchedule3[[#This Row],[Payment number]]&lt;&gt;"",PaymentSchedule3[[#This Row],[Beginning
balance]]*(InterestRate/PaymentsPerYear),"")</f>
        <v>0</v>
      </c>
      <c r="J236" s="27">
        <f ca="1">IF(PaymentSchedule3[[#This Row],[Payment number]]&lt;&gt;"",IF(PaymentSchedule3[[#This Row],[Scheduled payment]]+PaymentSchedule3[[#This Row],[Extra
payment]]&lt;=PaymentSchedule3[[#This Row],[Beginning
balance]],PaymentSchedule3[[#This Row],[Beginning
balance]]-PaymentSchedule3[[#This Row],[Principal]],0),"")</f>
        <v>0</v>
      </c>
      <c r="K236" s="27">
        <f ca="1">IF(PaymentSchedule3[[#This Row],[Payment number]]&lt;&gt;"",SUM(INDEX(PaymentSchedule3[Interest],1,1):PaymentSchedule3[[#This Row],[Interest]]),"")</f>
        <v>16000.342349509434</v>
      </c>
    </row>
    <row r="237" spans="2:11" ht="24" customHeight="1" x14ac:dyDescent="0.4">
      <c r="B237" s="25">
        <f ca="1">IF(LoanIsGood,IF(ROW()-ROW(PaymentSchedule3[[#Headers],[Payment number]])&gt;ScheduledNumberOfPayments,"",ROW()-ROW(PaymentSchedule3[[#Headers],[Payment number]])),"")</f>
        <v>224</v>
      </c>
      <c r="C237" s="26">
        <f ca="1">IF(PaymentSchedule3[[#This Row],[Payment number]]&lt;&gt;"",EOMONTH(LoanStartDate,ROW(PaymentSchedule3[[#This Row],[Payment number]])-ROW(PaymentSchedule3[[#Headers],[Payment number]])-2)+DAY(LoanStartDate),"")</f>
        <v>52844</v>
      </c>
      <c r="D237" s="27">
        <f ca="1">IF(PaymentSchedule3[[#This Row],[Payment number]]&lt;&gt;"",IF(ROW()-ROW(PaymentSchedule3[[#Headers],[Beginning
balance]])=1,LoanAmount,INDEX(PaymentSchedule3[Ending
balance],ROW()-ROW(PaymentSchedule3[[#Headers],[Beginning
balance]])-1)),"")</f>
        <v>0</v>
      </c>
      <c r="E237" s="27">
        <f ca="1">IF(PaymentSchedule3[[#This Row],[Payment number]]&lt;&gt;"",ScheduledPayment,"")</f>
        <v>395.64206581805638</v>
      </c>
      <c r="F23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7" s="27">
        <f ca="1">IF(PaymentSchedule3[[#This Row],[Payment number]]&lt;&gt;"",PaymentSchedule3[[#This Row],[Total
payment]]-PaymentSchedule3[[#This Row],[Interest]],"")</f>
        <v>0</v>
      </c>
      <c r="I237" s="27">
        <f ca="1">IF(PaymentSchedule3[[#This Row],[Payment number]]&lt;&gt;"",PaymentSchedule3[[#This Row],[Beginning
balance]]*(InterestRate/PaymentsPerYear),"")</f>
        <v>0</v>
      </c>
      <c r="J237" s="27">
        <f ca="1">IF(PaymentSchedule3[[#This Row],[Payment number]]&lt;&gt;"",IF(PaymentSchedule3[[#This Row],[Scheduled payment]]+PaymentSchedule3[[#This Row],[Extra
payment]]&lt;=PaymentSchedule3[[#This Row],[Beginning
balance]],PaymentSchedule3[[#This Row],[Beginning
balance]]-PaymentSchedule3[[#This Row],[Principal]],0),"")</f>
        <v>0</v>
      </c>
      <c r="K237" s="27">
        <f ca="1">IF(PaymentSchedule3[[#This Row],[Payment number]]&lt;&gt;"",SUM(INDEX(PaymentSchedule3[Interest],1,1):PaymentSchedule3[[#This Row],[Interest]]),"")</f>
        <v>16000.342349509434</v>
      </c>
    </row>
    <row r="238" spans="2:11" ht="24" customHeight="1" x14ac:dyDescent="0.4">
      <c r="B238" s="25">
        <f ca="1">IF(LoanIsGood,IF(ROW()-ROW(PaymentSchedule3[[#Headers],[Payment number]])&gt;ScheduledNumberOfPayments,"",ROW()-ROW(PaymentSchedule3[[#Headers],[Payment number]])),"")</f>
        <v>225</v>
      </c>
      <c r="C238" s="26">
        <f ca="1">IF(PaymentSchedule3[[#This Row],[Payment number]]&lt;&gt;"",EOMONTH(LoanStartDate,ROW(PaymentSchedule3[[#This Row],[Payment number]])-ROW(PaymentSchedule3[[#Headers],[Payment number]])-2)+DAY(LoanStartDate),"")</f>
        <v>52874</v>
      </c>
      <c r="D238" s="27">
        <f ca="1">IF(PaymentSchedule3[[#This Row],[Payment number]]&lt;&gt;"",IF(ROW()-ROW(PaymentSchedule3[[#Headers],[Beginning
balance]])=1,LoanAmount,INDEX(PaymentSchedule3[Ending
balance],ROW()-ROW(PaymentSchedule3[[#Headers],[Beginning
balance]])-1)),"")</f>
        <v>0</v>
      </c>
      <c r="E238" s="27">
        <f ca="1">IF(PaymentSchedule3[[#This Row],[Payment number]]&lt;&gt;"",ScheduledPayment,"")</f>
        <v>395.64206581805638</v>
      </c>
      <c r="F23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8" s="27">
        <f ca="1">IF(PaymentSchedule3[[#This Row],[Payment number]]&lt;&gt;"",PaymentSchedule3[[#This Row],[Total
payment]]-PaymentSchedule3[[#This Row],[Interest]],"")</f>
        <v>0</v>
      </c>
      <c r="I238" s="27">
        <f ca="1">IF(PaymentSchedule3[[#This Row],[Payment number]]&lt;&gt;"",PaymentSchedule3[[#This Row],[Beginning
balance]]*(InterestRate/PaymentsPerYear),"")</f>
        <v>0</v>
      </c>
      <c r="J238" s="27">
        <f ca="1">IF(PaymentSchedule3[[#This Row],[Payment number]]&lt;&gt;"",IF(PaymentSchedule3[[#This Row],[Scheduled payment]]+PaymentSchedule3[[#This Row],[Extra
payment]]&lt;=PaymentSchedule3[[#This Row],[Beginning
balance]],PaymentSchedule3[[#This Row],[Beginning
balance]]-PaymentSchedule3[[#This Row],[Principal]],0),"")</f>
        <v>0</v>
      </c>
      <c r="K238" s="27">
        <f ca="1">IF(PaymentSchedule3[[#This Row],[Payment number]]&lt;&gt;"",SUM(INDEX(PaymentSchedule3[Interest],1,1):PaymentSchedule3[[#This Row],[Interest]]),"")</f>
        <v>16000.342349509434</v>
      </c>
    </row>
    <row r="239" spans="2:11" ht="24" customHeight="1" x14ac:dyDescent="0.4">
      <c r="B239" s="25">
        <f ca="1">IF(LoanIsGood,IF(ROW()-ROW(PaymentSchedule3[[#Headers],[Payment number]])&gt;ScheduledNumberOfPayments,"",ROW()-ROW(PaymentSchedule3[[#Headers],[Payment number]])),"")</f>
        <v>226</v>
      </c>
      <c r="C239" s="26">
        <f ca="1">IF(PaymentSchedule3[[#This Row],[Payment number]]&lt;&gt;"",EOMONTH(LoanStartDate,ROW(PaymentSchedule3[[#This Row],[Payment number]])-ROW(PaymentSchedule3[[#Headers],[Payment number]])-2)+DAY(LoanStartDate),"")</f>
        <v>52905</v>
      </c>
      <c r="D239" s="27">
        <f ca="1">IF(PaymentSchedule3[[#This Row],[Payment number]]&lt;&gt;"",IF(ROW()-ROW(PaymentSchedule3[[#Headers],[Beginning
balance]])=1,LoanAmount,INDEX(PaymentSchedule3[Ending
balance],ROW()-ROW(PaymentSchedule3[[#Headers],[Beginning
balance]])-1)),"")</f>
        <v>0</v>
      </c>
      <c r="E239" s="27">
        <f ca="1">IF(PaymentSchedule3[[#This Row],[Payment number]]&lt;&gt;"",ScheduledPayment,"")</f>
        <v>395.64206581805638</v>
      </c>
      <c r="F23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39" s="27">
        <f ca="1">IF(PaymentSchedule3[[#This Row],[Payment number]]&lt;&gt;"",PaymentSchedule3[[#This Row],[Total
payment]]-PaymentSchedule3[[#This Row],[Interest]],"")</f>
        <v>0</v>
      </c>
      <c r="I239" s="27">
        <f ca="1">IF(PaymentSchedule3[[#This Row],[Payment number]]&lt;&gt;"",PaymentSchedule3[[#This Row],[Beginning
balance]]*(InterestRate/PaymentsPerYear),"")</f>
        <v>0</v>
      </c>
      <c r="J239" s="27">
        <f ca="1">IF(PaymentSchedule3[[#This Row],[Payment number]]&lt;&gt;"",IF(PaymentSchedule3[[#This Row],[Scheduled payment]]+PaymentSchedule3[[#This Row],[Extra
payment]]&lt;=PaymentSchedule3[[#This Row],[Beginning
balance]],PaymentSchedule3[[#This Row],[Beginning
balance]]-PaymentSchedule3[[#This Row],[Principal]],0),"")</f>
        <v>0</v>
      </c>
      <c r="K239" s="27">
        <f ca="1">IF(PaymentSchedule3[[#This Row],[Payment number]]&lt;&gt;"",SUM(INDEX(PaymentSchedule3[Interest],1,1):PaymentSchedule3[[#This Row],[Interest]]),"")</f>
        <v>16000.342349509434</v>
      </c>
    </row>
    <row r="240" spans="2:11" ht="24" customHeight="1" x14ac:dyDescent="0.4">
      <c r="B240" s="25">
        <f ca="1">IF(LoanIsGood,IF(ROW()-ROW(PaymentSchedule3[[#Headers],[Payment number]])&gt;ScheduledNumberOfPayments,"",ROW()-ROW(PaymentSchedule3[[#Headers],[Payment number]])),"")</f>
        <v>227</v>
      </c>
      <c r="C240" s="26">
        <f ca="1">IF(PaymentSchedule3[[#This Row],[Payment number]]&lt;&gt;"",EOMONTH(LoanStartDate,ROW(PaymentSchedule3[[#This Row],[Payment number]])-ROW(PaymentSchedule3[[#Headers],[Payment number]])-2)+DAY(LoanStartDate),"")</f>
        <v>52935</v>
      </c>
      <c r="D240" s="27">
        <f ca="1">IF(PaymentSchedule3[[#This Row],[Payment number]]&lt;&gt;"",IF(ROW()-ROW(PaymentSchedule3[[#Headers],[Beginning
balance]])=1,LoanAmount,INDEX(PaymentSchedule3[Ending
balance],ROW()-ROW(PaymentSchedule3[[#Headers],[Beginning
balance]])-1)),"")</f>
        <v>0</v>
      </c>
      <c r="E240" s="27">
        <f ca="1">IF(PaymentSchedule3[[#This Row],[Payment number]]&lt;&gt;"",ScheduledPayment,"")</f>
        <v>395.64206581805638</v>
      </c>
      <c r="F24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0" s="27">
        <f ca="1">IF(PaymentSchedule3[[#This Row],[Payment number]]&lt;&gt;"",PaymentSchedule3[[#This Row],[Total
payment]]-PaymentSchedule3[[#This Row],[Interest]],"")</f>
        <v>0</v>
      </c>
      <c r="I240" s="27">
        <f ca="1">IF(PaymentSchedule3[[#This Row],[Payment number]]&lt;&gt;"",PaymentSchedule3[[#This Row],[Beginning
balance]]*(InterestRate/PaymentsPerYear),"")</f>
        <v>0</v>
      </c>
      <c r="J240" s="27">
        <f ca="1">IF(PaymentSchedule3[[#This Row],[Payment number]]&lt;&gt;"",IF(PaymentSchedule3[[#This Row],[Scheduled payment]]+PaymentSchedule3[[#This Row],[Extra
payment]]&lt;=PaymentSchedule3[[#This Row],[Beginning
balance]],PaymentSchedule3[[#This Row],[Beginning
balance]]-PaymentSchedule3[[#This Row],[Principal]],0),"")</f>
        <v>0</v>
      </c>
      <c r="K240" s="27">
        <f ca="1">IF(PaymentSchedule3[[#This Row],[Payment number]]&lt;&gt;"",SUM(INDEX(PaymentSchedule3[Interest],1,1):PaymentSchedule3[[#This Row],[Interest]]),"")</f>
        <v>16000.342349509434</v>
      </c>
    </row>
    <row r="241" spans="2:11" ht="24" customHeight="1" x14ac:dyDescent="0.4">
      <c r="B241" s="25">
        <f ca="1">IF(LoanIsGood,IF(ROW()-ROW(PaymentSchedule3[[#Headers],[Payment number]])&gt;ScheduledNumberOfPayments,"",ROW()-ROW(PaymentSchedule3[[#Headers],[Payment number]])),"")</f>
        <v>228</v>
      </c>
      <c r="C241" s="26">
        <f ca="1">IF(PaymentSchedule3[[#This Row],[Payment number]]&lt;&gt;"",EOMONTH(LoanStartDate,ROW(PaymentSchedule3[[#This Row],[Payment number]])-ROW(PaymentSchedule3[[#Headers],[Payment number]])-2)+DAY(LoanStartDate),"")</f>
        <v>52966</v>
      </c>
      <c r="D241" s="27">
        <f ca="1">IF(PaymentSchedule3[[#This Row],[Payment number]]&lt;&gt;"",IF(ROW()-ROW(PaymentSchedule3[[#Headers],[Beginning
balance]])=1,LoanAmount,INDEX(PaymentSchedule3[Ending
balance],ROW()-ROW(PaymentSchedule3[[#Headers],[Beginning
balance]])-1)),"")</f>
        <v>0</v>
      </c>
      <c r="E241" s="27">
        <f ca="1">IF(PaymentSchedule3[[#This Row],[Payment number]]&lt;&gt;"",ScheduledPayment,"")</f>
        <v>395.64206581805638</v>
      </c>
      <c r="F24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1" s="27">
        <f ca="1">IF(PaymentSchedule3[[#This Row],[Payment number]]&lt;&gt;"",PaymentSchedule3[[#This Row],[Total
payment]]-PaymentSchedule3[[#This Row],[Interest]],"")</f>
        <v>0</v>
      </c>
      <c r="I241" s="27">
        <f ca="1">IF(PaymentSchedule3[[#This Row],[Payment number]]&lt;&gt;"",PaymentSchedule3[[#This Row],[Beginning
balance]]*(InterestRate/PaymentsPerYear),"")</f>
        <v>0</v>
      </c>
      <c r="J241" s="27">
        <f ca="1">IF(PaymentSchedule3[[#This Row],[Payment number]]&lt;&gt;"",IF(PaymentSchedule3[[#This Row],[Scheduled payment]]+PaymentSchedule3[[#This Row],[Extra
payment]]&lt;=PaymentSchedule3[[#This Row],[Beginning
balance]],PaymentSchedule3[[#This Row],[Beginning
balance]]-PaymentSchedule3[[#This Row],[Principal]],0),"")</f>
        <v>0</v>
      </c>
      <c r="K241" s="27">
        <f ca="1">IF(PaymentSchedule3[[#This Row],[Payment number]]&lt;&gt;"",SUM(INDEX(PaymentSchedule3[Interest],1,1):PaymentSchedule3[[#This Row],[Interest]]),"")</f>
        <v>16000.342349509434</v>
      </c>
    </row>
    <row r="242" spans="2:11" ht="24" customHeight="1" x14ac:dyDescent="0.4">
      <c r="B242" s="25">
        <f ca="1">IF(LoanIsGood,IF(ROW()-ROW(PaymentSchedule3[[#Headers],[Payment number]])&gt;ScheduledNumberOfPayments,"",ROW()-ROW(PaymentSchedule3[[#Headers],[Payment number]])),"")</f>
        <v>229</v>
      </c>
      <c r="C242" s="26">
        <f ca="1">IF(PaymentSchedule3[[#This Row],[Payment number]]&lt;&gt;"",EOMONTH(LoanStartDate,ROW(PaymentSchedule3[[#This Row],[Payment number]])-ROW(PaymentSchedule3[[#Headers],[Payment number]])-2)+DAY(LoanStartDate),"")</f>
        <v>52997</v>
      </c>
      <c r="D242" s="27">
        <f ca="1">IF(PaymentSchedule3[[#This Row],[Payment number]]&lt;&gt;"",IF(ROW()-ROW(PaymentSchedule3[[#Headers],[Beginning
balance]])=1,LoanAmount,INDEX(PaymentSchedule3[Ending
balance],ROW()-ROW(PaymentSchedule3[[#Headers],[Beginning
balance]])-1)),"")</f>
        <v>0</v>
      </c>
      <c r="E242" s="27">
        <f ca="1">IF(PaymentSchedule3[[#This Row],[Payment number]]&lt;&gt;"",ScheduledPayment,"")</f>
        <v>395.64206581805638</v>
      </c>
      <c r="F24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2" s="27">
        <f ca="1">IF(PaymentSchedule3[[#This Row],[Payment number]]&lt;&gt;"",PaymentSchedule3[[#This Row],[Total
payment]]-PaymentSchedule3[[#This Row],[Interest]],"")</f>
        <v>0</v>
      </c>
      <c r="I242" s="27">
        <f ca="1">IF(PaymentSchedule3[[#This Row],[Payment number]]&lt;&gt;"",PaymentSchedule3[[#This Row],[Beginning
balance]]*(InterestRate/PaymentsPerYear),"")</f>
        <v>0</v>
      </c>
      <c r="J242" s="27">
        <f ca="1">IF(PaymentSchedule3[[#This Row],[Payment number]]&lt;&gt;"",IF(PaymentSchedule3[[#This Row],[Scheduled payment]]+PaymentSchedule3[[#This Row],[Extra
payment]]&lt;=PaymentSchedule3[[#This Row],[Beginning
balance]],PaymentSchedule3[[#This Row],[Beginning
balance]]-PaymentSchedule3[[#This Row],[Principal]],0),"")</f>
        <v>0</v>
      </c>
      <c r="K242" s="27">
        <f ca="1">IF(PaymentSchedule3[[#This Row],[Payment number]]&lt;&gt;"",SUM(INDEX(PaymentSchedule3[Interest],1,1):PaymentSchedule3[[#This Row],[Interest]]),"")</f>
        <v>16000.342349509434</v>
      </c>
    </row>
    <row r="243" spans="2:11" ht="24" customHeight="1" x14ac:dyDescent="0.4">
      <c r="B243" s="25">
        <f ca="1">IF(LoanIsGood,IF(ROW()-ROW(PaymentSchedule3[[#Headers],[Payment number]])&gt;ScheduledNumberOfPayments,"",ROW()-ROW(PaymentSchedule3[[#Headers],[Payment number]])),"")</f>
        <v>230</v>
      </c>
      <c r="C243" s="26">
        <f ca="1">IF(PaymentSchedule3[[#This Row],[Payment number]]&lt;&gt;"",EOMONTH(LoanStartDate,ROW(PaymentSchedule3[[#This Row],[Payment number]])-ROW(PaymentSchedule3[[#Headers],[Payment number]])-2)+DAY(LoanStartDate),"")</f>
        <v>53025</v>
      </c>
      <c r="D243" s="27">
        <f ca="1">IF(PaymentSchedule3[[#This Row],[Payment number]]&lt;&gt;"",IF(ROW()-ROW(PaymentSchedule3[[#Headers],[Beginning
balance]])=1,LoanAmount,INDEX(PaymentSchedule3[Ending
balance],ROW()-ROW(PaymentSchedule3[[#Headers],[Beginning
balance]])-1)),"")</f>
        <v>0</v>
      </c>
      <c r="E243" s="27">
        <f ca="1">IF(PaymentSchedule3[[#This Row],[Payment number]]&lt;&gt;"",ScheduledPayment,"")</f>
        <v>395.64206581805638</v>
      </c>
      <c r="F24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3" s="27">
        <f ca="1">IF(PaymentSchedule3[[#This Row],[Payment number]]&lt;&gt;"",PaymentSchedule3[[#This Row],[Total
payment]]-PaymentSchedule3[[#This Row],[Interest]],"")</f>
        <v>0</v>
      </c>
      <c r="I243" s="27">
        <f ca="1">IF(PaymentSchedule3[[#This Row],[Payment number]]&lt;&gt;"",PaymentSchedule3[[#This Row],[Beginning
balance]]*(InterestRate/PaymentsPerYear),"")</f>
        <v>0</v>
      </c>
      <c r="J243" s="27">
        <f ca="1">IF(PaymentSchedule3[[#This Row],[Payment number]]&lt;&gt;"",IF(PaymentSchedule3[[#This Row],[Scheduled payment]]+PaymentSchedule3[[#This Row],[Extra
payment]]&lt;=PaymentSchedule3[[#This Row],[Beginning
balance]],PaymentSchedule3[[#This Row],[Beginning
balance]]-PaymentSchedule3[[#This Row],[Principal]],0),"")</f>
        <v>0</v>
      </c>
      <c r="K243" s="27">
        <f ca="1">IF(PaymentSchedule3[[#This Row],[Payment number]]&lt;&gt;"",SUM(INDEX(PaymentSchedule3[Interest],1,1):PaymentSchedule3[[#This Row],[Interest]]),"")</f>
        <v>16000.342349509434</v>
      </c>
    </row>
    <row r="244" spans="2:11" ht="24" customHeight="1" x14ac:dyDescent="0.4">
      <c r="B244" s="25">
        <f ca="1">IF(LoanIsGood,IF(ROW()-ROW(PaymentSchedule3[[#Headers],[Payment number]])&gt;ScheduledNumberOfPayments,"",ROW()-ROW(PaymentSchedule3[[#Headers],[Payment number]])),"")</f>
        <v>231</v>
      </c>
      <c r="C244" s="26">
        <f ca="1">IF(PaymentSchedule3[[#This Row],[Payment number]]&lt;&gt;"",EOMONTH(LoanStartDate,ROW(PaymentSchedule3[[#This Row],[Payment number]])-ROW(PaymentSchedule3[[#Headers],[Payment number]])-2)+DAY(LoanStartDate),"")</f>
        <v>53056</v>
      </c>
      <c r="D244" s="27">
        <f ca="1">IF(PaymentSchedule3[[#This Row],[Payment number]]&lt;&gt;"",IF(ROW()-ROW(PaymentSchedule3[[#Headers],[Beginning
balance]])=1,LoanAmount,INDEX(PaymentSchedule3[Ending
balance],ROW()-ROW(PaymentSchedule3[[#Headers],[Beginning
balance]])-1)),"")</f>
        <v>0</v>
      </c>
      <c r="E244" s="27">
        <f ca="1">IF(PaymentSchedule3[[#This Row],[Payment number]]&lt;&gt;"",ScheduledPayment,"")</f>
        <v>395.64206581805638</v>
      </c>
      <c r="F244"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4"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4" s="27">
        <f ca="1">IF(PaymentSchedule3[[#This Row],[Payment number]]&lt;&gt;"",PaymentSchedule3[[#This Row],[Total
payment]]-PaymentSchedule3[[#This Row],[Interest]],"")</f>
        <v>0</v>
      </c>
      <c r="I244" s="27">
        <f ca="1">IF(PaymentSchedule3[[#This Row],[Payment number]]&lt;&gt;"",PaymentSchedule3[[#This Row],[Beginning
balance]]*(InterestRate/PaymentsPerYear),"")</f>
        <v>0</v>
      </c>
      <c r="J244" s="27">
        <f ca="1">IF(PaymentSchedule3[[#This Row],[Payment number]]&lt;&gt;"",IF(PaymentSchedule3[[#This Row],[Scheduled payment]]+PaymentSchedule3[[#This Row],[Extra
payment]]&lt;=PaymentSchedule3[[#This Row],[Beginning
balance]],PaymentSchedule3[[#This Row],[Beginning
balance]]-PaymentSchedule3[[#This Row],[Principal]],0),"")</f>
        <v>0</v>
      </c>
      <c r="K244" s="27">
        <f ca="1">IF(PaymentSchedule3[[#This Row],[Payment number]]&lt;&gt;"",SUM(INDEX(PaymentSchedule3[Interest],1,1):PaymentSchedule3[[#This Row],[Interest]]),"")</f>
        <v>16000.342349509434</v>
      </c>
    </row>
    <row r="245" spans="2:11" ht="24" customHeight="1" x14ac:dyDescent="0.4">
      <c r="B245" s="25">
        <f ca="1">IF(LoanIsGood,IF(ROW()-ROW(PaymentSchedule3[[#Headers],[Payment number]])&gt;ScheduledNumberOfPayments,"",ROW()-ROW(PaymentSchedule3[[#Headers],[Payment number]])),"")</f>
        <v>232</v>
      </c>
      <c r="C245" s="26">
        <f ca="1">IF(PaymentSchedule3[[#This Row],[Payment number]]&lt;&gt;"",EOMONTH(LoanStartDate,ROW(PaymentSchedule3[[#This Row],[Payment number]])-ROW(PaymentSchedule3[[#Headers],[Payment number]])-2)+DAY(LoanStartDate),"")</f>
        <v>53086</v>
      </c>
      <c r="D245" s="27">
        <f ca="1">IF(PaymentSchedule3[[#This Row],[Payment number]]&lt;&gt;"",IF(ROW()-ROW(PaymentSchedule3[[#Headers],[Beginning
balance]])=1,LoanAmount,INDEX(PaymentSchedule3[Ending
balance],ROW()-ROW(PaymentSchedule3[[#Headers],[Beginning
balance]])-1)),"")</f>
        <v>0</v>
      </c>
      <c r="E245" s="27">
        <f ca="1">IF(PaymentSchedule3[[#This Row],[Payment number]]&lt;&gt;"",ScheduledPayment,"")</f>
        <v>395.64206581805638</v>
      </c>
      <c r="F245"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5"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5" s="27">
        <f ca="1">IF(PaymentSchedule3[[#This Row],[Payment number]]&lt;&gt;"",PaymentSchedule3[[#This Row],[Total
payment]]-PaymentSchedule3[[#This Row],[Interest]],"")</f>
        <v>0</v>
      </c>
      <c r="I245" s="27">
        <f ca="1">IF(PaymentSchedule3[[#This Row],[Payment number]]&lt;&gt;"",PaymentSchedule3[[#This Row],[Beginning
balance]]*(InterestRate/PaymentsPerYear),"")</f>
        <v>0</v>
      </c>
      <c r="J245" s="27">
        <f ca="1">IF(PaymentSchedule3[[#This Row],[Payment number]]&lt;&gt;"",IF(PaymentSchedule3[[#This Row],[Scheduled payment]]+PaymentSchedule3[[#This Row],[Extra
payment]]&lt;=PaymentSchedule3[[#This Row],[Beginning
balance]],PaymentSchedule3[[#This Row],[Beginning
balance]]-PaymentSchedule3[[#This Row],[Principal]],0),"")</f>
        <v>0</v>
      </c>
      <c r="K245" s="27">
        <f ca="1">IF(PaymentSchedule3[[#This Row],[Payment number]]&lt;&gt;"",SUM(INDEX(PaymentSchedule3[Interest],1,1):PaymentSchedule3[[#This Row],[Interest]]),"")</f>
        <v>16000.342349509434</v>
      </c>
    </row>
    <row r="246" spans="2:11" ht="24" customHeight="1" x14ac:dyDescent="0.4">
      <c r="B246" s="25">
        <f ca="1">IF(LoanIsGood,IF(ROW()-ROW(PaymentSchedule3[[#Headers],[Payment number]])&gt;ScheduledNumberOfPayments,"",ROW()-ROW(PaymentSchedule3[[#Headers],[Payment number]])),"")</f>
        <v>233</v>
      </c>
      <c r="C246" s="26">
        <f ca="1">IF(PaymentSchedule3[[#This Row],[Payment number]]&lt;&gt;"",EOMONTH(LoanStartDate,ROW(PaymentSchedule3[[#This Row],[Payment number]])-ROW(PaymentSchedule3[[#Headers],[Payment number]])-2)+DAY(LoanStartDate),"")</f>
        <v>53117</v>
      </c>
      <c r="D246" s="27">
        <f ca="1">IF(PaymentSchedule3[[#This Row],[Payment number]]&lt;&gt;"",IF(ROW()-ROW(PaymentSchedule3[[#Headers],[Beginning
balance]])=1,LoanAmount,INDEX(PaymentSchedule3[Ending
balance],ROW()-ROW(PaymentSchedule3[[#Headers],[Beginning
balance]])-1)),"")</f>
        <v>0</v>
      </c>
      <c r="E246" s="27">
        <f ca="1">IF(PaymentSchedule3[[#This Row],[Payment number]]&lt;&gt;"",ScheduledPayment,"")</f>
        <v>395.64206581805638</v>
      </c>
      <c r="F246"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6"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6" s="27">
        <f ca="1">IF(PaymentSchedule3[[#This Row],[Payment number]]&lt;&gt;"",PaymentSchedule3[[#This Row],[Total
payment]]-PaymentSchedule3[[#This Row],[Interest]],"")</f>
        <v>0</v>
      </c>
      <c r="I246" s="27">
        <f ca="1">IF(PaymentSchedule3[[#This Row],[Payment number]]&lt;&gt;"",PaymentSchedule3[[#This Row],[Beginning
balance]]*(InterestRate/PaymentsPerYear),"")</f>
        <v>0</v>
      </c>
      <c r="J246" s="27">
        <f ca="1">IF(PaymentSchedule3[[#This Row],[Payment number]]&lt;&gt;"",IF(PaymentSchedule3[[#This Row],[Scheduled payment]]+PaymentSchedule3[[#This Row],[Extra
payment]]&lt;=PaymentSchedule3[[#This Row],[Beginning
balance]],PaymentSchedule3[[#This Row],[Beginning
balance]]-PaymentSchedule3[[#This Row],[Principal]],0),"")</f>
        <v>0</v>
      </c>
      <c r="K246" s="27">
        <f ca="1">IF(PaymentSchedule3[[#This Row],[Payment number]]&lt;&gt;"",SUM(INDEX(PaymentSchedule3[Interest],1,1):PaymentSchedule3[[#This Row],[Interest]]),"")</f>
        <v>16000.342349509434</v>
      </c>
    </row>
    <row r="247" spans="2:11" ht="24" customHeight="1" x14ac:dyDescent="0.4">
      <c r="B247" s="25">
        <f ca="1">IF(LoanIsGood,IF(ROW()-ROW(PaymentSchedule3[[#Headers],[Payment number]])&gt;ScheduledNumberOfPayments,"",ROW()-ROW(PaymentSchedule3[[#Headers],[Payment number]])),"")</f>
        <v>234</v>
      </c>
      <c r="C247" s="26">
        <f ca="1">IF(PaymentSchedule3[[#This Row],[Payment number]]&lt;&gt;"",EOMONTH(LoanStartDate,ROW(PaymentSchedule3[[#This Row],[Payment number]])-ROW(PaymentSchedule3[[#Headers],[Payment number]])-2)+DAY(LoanStartDate),"")</f>
        <v>53147</v>
      </c>
      <c r="D247" s="27">
        <f ca="1">IF(PaymentSchedule3[[#This Row],[Payment number]]&lt;&gt;"",IF(ROW()-ROW(PaymentSchedule3[[#Headers],[Beginning
balance]])=1,LoanAmount,INDEX(PaymentSchedule3[Ending
balance],ROW()-ROW(PaymentSchedule3[[#Headers],[Beginning
balance]])-1)),"")</f>
        <v>0</v>
      </c>
      <c r="E247" s="27">
        <f ca="1">IF(PaymentSchedule3[[#This Row],[Payment number]]&lt;&gt;"",ScheduledPayment,"")</f>
        <v>395.64206581805638</v>
      </c>
      <c r="F247"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7"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7" s="27">
        <f ca="1">IF(PaymentSchedule3[[#This Row],[Payment number]]&lt;&gt;"",PaymentSchedule3[[#This Row],[Total
payment]]-PaymentSchedule3[[#This Row],[Interest]],"")</f>
        <v>0</v>
      </c>
      <c r="I247" s="27">
        <f ca="1">IF(PaymentSchedule3[[#This Row],[Payment number]]&lt;&gt;"",PaymentSchedule3[[#This Row],[Beginning
balance]]*(InterestRate/PaymentsPerYear),"")</f>
        <v>0</v>
      </c>
      <c r="J247" s="27">
        <f ca="1">IF(PaymentSchedule3[[#This Row],[Payment number]]&lt;&gt;"",IF(PaymentSchedule3[[#This Row],[Scheduled payment]]+PaymentSchedule3[[#This Row],[Extra
payment]]&lt;=PaymentSchedule3[[#This Row],[Beginning
balance]],PaymentSchedule3[[#This Row],[Beginning
balance]]-PaymentSchedule3[[#This Row],[Principal]],0),"")</f>
        <v>0</v>
      </c>
      <c r="K247" s="27">
        <f ca="1">IF(PaymentSchedule3[[#This Row],[Payment number]]&lt;&gt;"",SUM(INDEX(PaymentSchedule3[Interest],1,1):PaymentSchedule3[[#This Row],[Interest]]),"")</f>
        <v>16000.342349509434</v>
      </c>
    </row>
    <row r="248" spans="2:11" ht="24" customHeight="1" x14ac:dyDescent="0.4">
      <c r="B248" s="25">
        <f ca="1">IF(LoanIsGood,IF(ROW()-ROW(PaymentSchedule3[[#Headers],[Payment number]])&gt;ScheduledNumberOfPayments,"",ROW()-ROW(PaymentSchedule3[[#Headers],[Payment number]])),"")</f>
        <v>235</v>
      </c>
      <c r="C248" s="26">
        <f ca="1">IF(PaymentSchedule3[[#This Row],[Payment number]]&lt;&gt;"",EOMONTH(LoanStartDate,ROW(PaymentSchedule3[[#This Row],[Payment number]])-ROW(PaymentSchedule3[[#Headers],[Payment number]])-2)+DAY(LoanStartDate),"")</f>
        <v>53178</v>
      </c>
      <c r="D248" s="27">
        <f ca="1">IF(PaymentSchedule3[[#This Row],[Payment number]]&lt;&gt;"",IF(ROW()-ROW(PaymentSchedule3[[#Headers],[Beginning
balance]])=1,LoanAmount,INDEX(PaymentSchedule3[Ending
balance],ROW()-ROW(PaymentSchedule3[[#Headers],[Beginning
balance]])-1)),"")</f>
        <v>0</v>
      </c>
      <c r="E248" s="27">
        <f ca="1">IF(PaymentSchedule3[[#This Row],[Payment number]]&lt;&gt;"",ScheduledPayment,"")</f>
        <v>395.64206581805638</v>
      </c>
      <c r="F248"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8"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8" s="27">
        <f ca="1">IF(PaymentSchedule3[[#This Row],[Payment number]]&lt;&gt;"",PaymentSchedule3[[#This Row],[Total
payment]]-PaymentSchedule3[[#This Row],[Interest]],"")</f>
        <v>0</v>
      </c>
      <c r="I248" s="27">
        <f ca="1">IF(PaymentSchedule3[[#This Row],[Payment number]]&lt;&gt;"",PaymentSchedule3[[#This Row],[Beginning
balance]]*(InterestRate/PaymentsPerYear),"")</f>
        <v>0</v>
      </c>
      <c r="J248" s="27">
        <f ca="1">IF(PaymentSchedule3[[#This Row],[Payment number]]&lt;&gt;"",IF(PaymentSchedule3[[#This Row],[Scheduled payment]]+PaymentSchedule3[[#This Row],[Extra
payment]]&lt;=PaymentSchedule3[[#This Row],[Beginning
balance]],PaymentSchedule3[[#This Row],[Beginning
balance]]-PaymentSchedule3[[#This Row],[Principal]],0),"")</f>
        <v>0</v>
      </c>
      <c r="K248" s="27">
        <f ca="1">IF(PaymentSchedule3[[#This Row],[Payment number]]&lt;&gt;"",SUM(INDEX(PaymentSchedule3[Interest],1,1):PaymentSchedule3[[#This Row],[Interest]]),"")</f>
        <v>16000.342349509434</v>
      </c>
    </row>
    <row r="249" spans="2:11" ht="24" customHeight="1" x14ac:dyDescent="0.4">
      <c r="B249" s="25">
        <f ca="1">IF(LoanIsGood,IF(ROW()-ROW(PaymentSchedule3[[#Headers],[Payment number]])&gt;ScheduledNumberOfPayments,"",ROW()-ROW(PaymentSchedule3[[#Headers],[Payment number]])),"")</f>
        <v>236</v>
      </c>
      <c r="C249" s="26">
        <f ca="1">IF(PaymentSchedule3[[#This Row],[Payment number]]&lt;&gt;"",EOMONTH(LoanStartDate,ROW(PaymentSchedule3[[#This Row],[Payment number]])-ROW(PaymentSchedule3[[#Headers],[Payment number]])-2)+DAY(LoanStartDate),"")</f>
        <v>53209</v>
      </c>
      <c r="D249" s="27">
        <f ca="1">IF(PaymentSchedule3[[#This Row],[Payment number]]&lt;&gt;"",IF(ROW()-ROW(PaymentSchedule3[[#Headers],[Beginning
balance]])=1,LoanAmount,INDEX(PaymentSchedule3[Ending
balance],ROW()-ROW(PaymentSchedule3[[#Headers],[Beginning
balance]])-1)),"")</f>
        <v>0</v>
      </c>
      <c r="E249" s="27">
        <f ca="1">IF(PaymentSchedule3[[#This Row],[Payment number]]&lt;&gt;"",ScheduledPayment,"")</f>
        <v>395.64206581805638</v>
      </c>
      <c r="F249"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9"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9" s="27">
        <f ca="1">IF(PaymentSchedule3[[#This Row],[Payment number]]&lt;&gt;"",PaymentSchedule3[[#This Row],[Total
payment]]-PaymentSchedule3[[#This Row],[Interest]],"")</f>
        <v>0</v>
      </c>
      <c r="I249" s="27">
        <f ca="1">IF(PaymentSchedule3[[#This Row],[Payment number]]&lt;&gt;"",PaymentSchedule3[[#This Row],[Beginning
balance]]*(InterestRate/PaymentsPerYear),"")</f>
        <v>0</v>
      </c>
      <c r="J249" s="27">
        <f ca="1">IF(PaymentSchedule3[[#This Row],[Payment number]]&lt;&gt;"",IF(PaymentSchedule3[[#This Row],[Scheduled payment]]+PaymentSchedule3[[#This Row],[Extra
payment]]&lt;=PaymentSchedule3[[#This Row],[Beginning
balance]],PaymentSchedule3[[#This Row],[Beginning
balance]]-PaymentSchedule3[[#This Row],[Principal]],0),"")</f>
        <v>0</v>
      </c>
      <c r="K249" s="27">
        <f ca="1">IF(PaymentSchedule3[[#This Row],[Payment number]]&lt;&gt;"",SUM(INDEX(PaymentSchedule3[Interest],1,1):PaymentSchedule3[[#This Row],[Interest]]),"")</f>
        <v>16000.342349509434</v>
      </c>
    </row>
    <row r="250" spans="2:11" ht="24" customHeight="1" x14ac:dyDescent="0.4">
      <c r="B250" s="25">
        <f ca="1">IF(LoanIsGood,IF(ROW()-ROW(PaymentSchedule3[[#Headers],[Payment number]])&gt;ScheduledNumberOfPayments,"",ROW()-ROW(PaymentSchedule3[[#Headers],[Payment number]])),"")</f>
        <v>237</v>
      </c>
      <c r="C250" s="26">
        <f ca="1">IF(PaymentSchedule3[[#This Row],[Payment number]]&lt;&gt;"",EOMONTH(LoanStartDate,ROW(PaymentSchedule3[[#This Row],[Payment number]])-ROW(PaymentSchedule3[[#Headers],[Payment number]])-2)+DAY(LoanStartDate),"")</f>
        <v>53239</v>
      </c>
      <c r="D250" s="27">
        <f ca="1">IF(PaymentSchedule3[[#This Row],[Payment number]]&lt;&gt;"",IF(ROW()-ROW(PaymentSchedule3[[#Headers],[Beginning
balance]])=1,LoanAmount,INDEX(PaymentSchedule3[Ending
balance],ROW()-ROW(PaymentSchedule3[[#Headers],[Beginning
balance]])-1)),"")</f>
        <v>0</v>
      </c>
      <c r="E250" s="27">
        <f ca="1">IF(PaymentSchedule3[[#This Row],[Payment number]]&lt;&gt;"",ScheduledPayment,"")</f>
        <v>395.64206581805638</v>
      </c>
      <c r="F250"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0"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0" s="27">
        <f ca="1">IF(PaymentSchedule3[[#This Row],[Payment number]]&lt;&gt;"",PaymentSchedule3[[#This Row],[Total
payment]]-PaymentSchedule3[[#This Row],[Interest]],"")</f>
        <v>0</v>
      </c>
      <c r="I250" s="27">
        <f ca="1">IF(PaymentSchedule3[[#This Row],[Payment number]]&lt;&gt;"",PaymentSchedule3[[#This Row],[Beginning
balance]]*(InterestRate/PaymentsPerYear),"")</f>
        <v>0</v>
      </c>
      <c r="J250" s="27">
        <f ca="1">IF(PaymentSchedule3[[#This Row],[Payment number]]&lt;&gt;"",IF(PaymentSchedule3[[#This Row],[Scheduled payment]]+PaymentSchedule3[[#This Row],[Extra
payment]]&lt;=PaymentSchedule3[[#This Row],[Beginning
balance]],PaymentSchedule3[[#This Row],[Beginning
balance]]-PaymentSchedule3[[#This Row],[Principal]],0),"")</f>
        <v>0</v>
      </c>
      <c r="K250" s="27">
        <f ca="1">IF(PaymentSchedule3[[#This Row],[Payment number]]&lt;&gt;"",SUM(INDEX(PaymentSchedule3[Interest],1,1):PaymentSchedule3[[#This Row],[Interest]]),"")</f>
        <v>16000.342349509434</v>
      </c>
    </row>
    <row r="251" spans="2:11" ht="24" customHeight="1" x14ac:dyDescent="0.4">
      <c r="B251" s="25">
        <f ca="1">IF(LoanIsGood,IF(ROW()-ROW(PaymentSchedule3[[#Headers],[Payment number]])&gt;ScheduledNumberOfPayments,"",ROW()-ROW(PaymentSchedule3[[#Headers],[Payment number]])),"")</f>
        <v>238</v>
      </c>
      <c r="C251" s="26">
        <f ca="1">IF(PaymentSchedule3[[#This Row],[Payment number]]&lt;&gt;"",EOMONTH(LoanStartDate,ROW(PaymentSchedule3[[#This Row],[Payment number]])-ROW(PaymentSchedule3[[#Headers],[Payment number]])-2)+DAY(LoanStartDate),"")</f>
        <v>53270</v>
      </c>
      <c r="D251" s="27">
        <f ca="1">IF(PaymentSchedule3[[#This Row],[Payment number]]&lt;&gt;"",IF(ROW()-ROW(PaymentSchedule3[[#Headers],[Beginning
balance]])=1,LoanAmount,INDEX(PaymentSchedule3[Ending
balance],ROW()-ROW(PaymentSchedule3[[#Headers],[Beginning
balance]])-1)),"")</f>
        <v>0</v>
      </c>
      <c r="E251" s="27">
        <f ca="1">IF(PaymentSchedule3[[#This Row],[Payment number]]&lt;&gt;"",ScheduledPayment,"")</f>
        <v>395.64206581805638</v>
      </c>
      <c r="F251"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1"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1" s="27">
        <f ca="1">IF(PaymentSchedule3[[#This Row],[Payment number]]&lt;&gt;"",PaymentSchedule3[[#This Row],[Total
payment]]-PaymentSchedule3[[#This Row],[Interest]],"")</f>
        <v>0</v>
      </c>
      <c r="I251" s="27">
        <f ca="1">IF(PaymentSchedule3[[#This Row],[Payment number]]&lt;&gt;"",PaymentSchedule3[[#This Row],[Beginning
balance]]*(InterestRate/PaymentsPerYear),"")</f>
        <v>0</v>
      </c>
      <c r="J251" s="27">
        <f ca="1">IF(PaymentSchedule3[[#This Row],[Payment number]]&lt;&gt;"",IF(PaymentSchedule3[[#This Row],[Scheduled payment]]+PaymentSchedule3[[#This Row],[Extra
payment]]&lt;=PaymentSchedule3[[#This Row],[Beginning
balance]],PaymentSchedule3[[#This Row],[Beginning
balance]]-PaymentSchedule3[[#This Row],[Principal]],0),"")</f>
        <v>0</v>
      </c>
      <c r="K251" s="27">
        <f ca="1">IF(PaymentSchedule3[[#This Row],[Payment number]]&lt;&gt;"",SUM(INDEX(PaymentSchedule3[Interest],1,1):PaymentSchedule3[[#This Row],[Interest]]),"")</f>
        <v>16000.342349509434</v>
      </c>
    </row>
    <row r="252" spans="2:11" ht="24" customHeight="1" x14ac:dyDescent="0.4">
      <c r="B252" s="25">
        <f ca="1">IF(LoanIsGood,IF(ROW()-ROW(PaymentSchedule3[[#Headers],[Payment number]])&gt;ScheduledNumberOfPayments,"",ROW()-ROW(PaymentSchedule3[[#Headers],[Payment number]])),"")</f>
        <v>239</v>
      </c>
      <c r="C252" s="26">
        <f ca="1">IF(PaymentSchedule3[[#This Row],[Payment number]]&lt;&gt;"",EOMONTH(LoanStartDate,ROW(PaymentSchedule3[[#This Row],[Payment number]])-ROW(PaymentSchedule3[[#Headers],[Payment number]])-2)+DAY(LoanStartDate),"")</f>
        <v>53300</v>
      </c>
      <c r="D252" s="27">
        <f ca="1">IF(PaymentSchedule3[[#This Row],[Payment number]]&lt;&gt;"",IF(ROW()-ROW(PaymentSchedule3[[#Headers],[Beginning
balance]])=1,LoanAmount,INDEX(PaymentSchedule3[Ending
balance],ROW()-ROW(PaymentSchedule3[[#Headers],[Beginning
balance]])-1)),"")</f>
        <v>0</v>
      </c>
      <c r="E252" s="27">
        <f ca="1">IF(PaymentSchedule3[[#This Row],[Payment number]]&lt;&gt;"",ScheduledPayment,"")</f>
        <v>395.64206581805638</v>
      </c>
      <c r="F252"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2"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2" s="27">
        <f ca="1">IF(PaymentSchedule3[[#This Row],[Payment number]]&lt;&gt;"",PaymentSchedule3[[#This Row],[Total
payment]]-PaymentSchedule3[[#This Row],[Interest]],"")</f>
        <v>0</v>
      </c>
      <c r="I252" s="27">
        <f ca="1">IF(PaymentSchedule3[[#This Row],[Payment number]]&lt;&gt;"",PaymentSchedule3[[#This Row],[Beginning
balance]]*(InterestRate/PaymentsPerYear),"")</f>
        <v>0</v>
      </c>
      <c r="J252" s="27">
        <f ca="1">IF(PaymentSchedule3[[#This Row],[Payment number]]&lt;&gt;"",IF(PaymentSchedule3[[#This Row],[Scheduled payment]]+PaymentSchedule3[[#This Row],[Extra
payment]]&lt;=PaymentSchedule3[[#This Row],[Beginning
balance]],PaymentSchedule3[[#This Row],[Beginning
balance]]-PaymentSchedule3[[#This Row],[Principal]],0),"")</f>
        <v>0</v>
      </c>
      <c r="K252" s="27">
        <f ca="1">IF(PaymentSchedule3[[#This Row],[Payment number]]&lt;&gt;"",SUM(INDEX(PaymentSchedule3[Interest],1,1):PaymentSchedule3[[#This Row],[Interest]]),"")</f>
        <v>16000.342349509434</v>
      </c>
    </row>
    <row r="253" spans="2:11" ht="24" customHeight="1" x14ac:dyDescent="0.4">
      <c r="B253" s="25">
        <f ca="1">IF(LoanIsGood,IF(ROW()-ROW(PaymentSchedule3[[#Headers],[Payment number]])&gt;ScheduledNumberOfPayments,"",ROW()-ROW(PaymentSchedule3[[#Headers],[Payment number]])),"")</f>
        <v>240</v>
      </c>
      <c r="C253" s="26">
        <f ca="1">IF(PaymentSchedule3[[#This Row],[Payment number]]&lt;&gt;"",EOMONTH(LoanStartDate,ROW(PaymentSchedule3[[#This Row],[Payment number]])-ROW(PaymentSchedule3[[#Headers],[Payment number]])-2)+DAY(LoanStartDate),"")</f>
        <v>53331</v>
      </c>
      <c r="D253" s="27">
        <f ca="1">IF(PaymentSchedule3[[#This Row],[Payment number]]&lt;&gt;"",IF(ROW()-ROW(PaymentSchedule3[[#Headers],[Beginning
balance]])=1,LoanAmount,INDEX(PaymentSchedule3[Ending
balance],ROW()-ROW(PaymentSchedule3[[#Headers],[Beginning
balance]])-1)),"")</f>
        <v>0</v>
      </c>
      <c r="E253" s="27">
        <f ca="1">IF(PaymentSchedule3[[#This Row],[Payment number]]&lt;&gt;"",ScheduledPayment,"")</f>
        <v>395.64206581805638</v>
      </c>
      <c r="F253" s="2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3" s="2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3" s="27">
        <f ca="1">IF(PaymentSchedule3[[#This Row],[Payment number]]&lt;&gt;"",PaymentSchedule3[[#This Row],[Total
payment]]-PaymentSchedule3[[#This Row],[Interest]],"")</f>
        <v>0</v>
      </c>
      <c r="I253" s="27">
        <f ca="1">IF(PaymentSchedule3[[#This Row],[Payment number]]&lt;&gt;"",PaymentSchedule3[[#This Row],[Beginning
balance]]*(InterestRate/PaymentsPerYear),"")</f>
        <v>0</v>
      </c>
      <c r="J253" s="27">
        <f ca="1">IF(PaymentSchedule3[[#This Row],[Payment number]]&lt;&gt;"",IF(PaymentSchedule3[[#This Row],[Scheduled payment]]+PaymentSchedule3[[#This Row],[Extra
payment]]&lt;=PaymentSchedule3[[#This Row],[Beginning
balance]],PaymentSchedule3[[#This Row],[Beginning
balance]]-PaymentSchedule3[[#This Row],[Principal]],0),"")</f>
        <v>0</v>
      </c>
      <c r="K253" s="27">
        <f ca="1">IF(PaymentSchedule3[[#This Row],[Payment number]]&lt;&gt;"",SUM(INDEX(PaymentSchedule3[Interest],1,1):PaymentSchedule3[[#This Row],[Interest]]),"")</f>
        <v>16000.342349509434</v>
      </c>
    </row>
    <row r="254" spans="2:11" ht="24" customHeight="1" x14ac:dyDescent="0.4">
      <c r="B254" s="25" t="str">
        <f ca="1">IF(LoanIsGood,IF(ROW()-ROW(PaymentSchedule3[[#Headers],[Payment number]])&gt;ScheduledNumberOfPayments,"",ROW()-ROW(PaymentSchedule3[[#Headers],[Payment number]])),"")</f>
        <v/>
      </c>
      <c r="C254" s="26" t="str">
        <f ca="1">IF(PaymentSchedule3[[#This Row],[Payment number]]&lt;&gt;"",EOMONTH(LoanStartDate,ROW(PaymentSchedule3[[#This Row],[Payment number]])-ROW(PaymentSchedule3[[#Headers],[Payment number]])-2)+DAY(LoanStartDate),"")</f>
        <v/>
      </c>
      <c r="D254" s="27" t="str">
        <f ca="1">IF(PaymentSchedule3[[#This Row],[Payment number]]&lt;&gt;"",IF(ROW()-ROW(PaymentSchedule3[[#Headers],[Beginning
balance]])=1,LoanAmount,INDEX(PaymentSchedule3[Ending
balance],ROW()-ROW(PaymentSchedule3[[#Headers],[Beginning
balance]])-1)),"")</f>
        <v/>
      </c>
      <c r="E254" s="27" t="str">
        <f ca="1">IF(PaymentSchedule3[[#This Row],[Payment number]]&lt;&gt;"",ScheduledPayment,"")</f>
        <v/>
      </c>
      <c r="F254"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4"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4" s="27" t="str">
        <f ca="1">IF(PaymentSchedule3[[#This Row],[Payment number]]&lt;&gt;"",PaymentSchedule3[[#This Row],[Total
payment]]-PaymentSchedule3[[#This Row],[Interest]],"")</f>
        <v/>
      </c>
      <c r="I254" s="27" t="str">
        <f ca="1">IF(PaymentSchedule3[[#This Row],[Payment number]]&lt;&gt;"",PaymentSchedule3[[#This Row],[Beginning
balance]]*(InterestRate/PaymentsPerYear),"")</f>
        <v/>
      </c>
      <c r="J254" s="27" t="str">
        <f ca="1">IF(PaymentSchedule3[[#This Row],[Payment number]]&lt;&gt;"",IF(PaymentSchedule3[[#This Row],[Scheduled payment]]+PaymentSchedule3[[#This Row],[Extra
payment]]&lt;=PaymentSchedule3[[#This Row],[Beginning
balance]],PaymentSchedule3[[#This Row],[Beginning
balance]]-PaymentSchedule3[[#This Row],[Principal]],0),"")</f>
        <v/>
      </c>
      <c r="K254" s="27" t="str">
        <f ca="1">IF(PaymentSchedule3[[#This Row],[Payment number]]&lt;&gt;"",SUM(INDEX(PaymentSchedule3[Interest],1,1):PaymentSchedule3[[#This Row],[Interest]]),"")</f>
        <v/>
      </c>
    </row>
    <row r="255" spans="2:11" ht="24" customHeight="1" x14ac:dyDescent="0.4">
      <c r="B255" s="25" t="str">
        <f ca="1">IF(LoanIsGood,IF(ROW()-ROW(PaymentSchedule3[[#Headers],[Payment number]])&gt;ScheduledNumberOfPayments,"",ROW()-ROW(PaymentSchedule3[[#Headers],[Payment number]])),"")</f>
        <v/>
      </c>
      <c r="C255" s="26" t="str">
        <f ca="1">IF(PaymentSchedule3[[#This Row],[Payment number]]&lt;&gt;"",EOMONTH(LoanStartDate,ROW(PaymentSchedule3[[#This Row],[Payment number]])-ROW(PaymentSchedule3[[#Headers],[Payment number]])-2)+DAY(LoanStartDate),"")</f>
        <v/>
      </c>
      <c r="D255" s="27" t="str">
        <f ca="1">IF(PaymentSchedule3[[#This Row],[Payment number]]&lt;&gt;"",IF(ROW()-ROW(PaymentSchedule3[[#Headers],[Beginning
balance]])=1,LoanAmount,INDEX(PaymentSchedule3[Ending
balance],ROW()-ROW(PaymentSchedule3[[#Headers],[Beginning
balance]])-1)),"")</f>
        <v/>
      </c>
      <c r="E255" s="27" t="str">
        <f ca="1">IF(PaymentSchedule3[[#This Row],[Payment number]]&lt;&gt;"",ScheduledPayment,"")</f>
        <v/>
      </c>
      <c r="F255"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5"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5" s="27" t="str">
        <f ca="1">IF(PaymentSchedule3[[#This Row],[Payment number]]&lt;&gt;"",PaymentSchedule3[[#This Row],[Total
payment]]-PaymentSchedule3[[#This Row],[Interest]],"")</f>
        <v/>
      </c>
      <c r="I255" s="27" t="str">
        <f ca="1">IF(PaymentSchedule3[[#This Row],[Payment number]]&lt;&gt;"",PaymentSchedule3[[#This Row],[Beginning
balance]]*(InterestRate/PaymentsPerYear),"")</f>
        <v/>
      </c>
      <c r="J255" s="27" t="str">
        <f ca="1">IF(PaymentSchedule3[[#This Row],[Payment number]]&lt;&gt;"",IF(PaymentSchedule3[[#This Row],[Scheduled payment]]+PaymentSchedule3[[#This Row],[Extra
payment]]&lt;=PaymentSchedule3[[#This Row],[Beginning
balance]],PaymentSchedule3[[#This Row],[Beginning
balance]]-PaymentSchedule3[[#This Row],[Principal]],0),"")</f>
        <v/>
      </c>
      <c r="K255" s="27" t="str">
        <f ca="1">IF(PaymentSchedule3[[#This Row],[Payment number]]&lt;&gt;"",SUM(INDEX(PaymentSchedule3[Interest],1,1):PaymentSchedule3[[#This Row],[Interest]]),"")</f>
        <v/>
      </c>
    </row>
    <row r="256" spans="2:11" ht="24" customHeight="1" x14ac:dyDescent="0.4">
      <c r="B256" s="25" t="str">
        <f ca="1">IF(LoanIsGood,IF(ROW()-ROW(PaymentSchedule3[[#Headers],[Payment number]])&gt;ScheduledNumberOfPayments,"",ROW()-ROW(PaymentSchedule3[[#Headers],[Payment number]])),"")</f>
        <v/>
      </c>
      <c r="C256" s="26" t="str">
        <f ca="1">IF(PaymentSchedule3[[#This Row],[Payment number]]&lt;&gt;"",EOMONTH(LoanStartDate,ROW(PaymentSchedule3[[#This Row],[Payment number]])-ROW(PaymentSchedule3[[#Headers],[Payment number]])-2)+DAY(LoanStartDate),"")</f>
        <v/>
      </c>
      <c r="D256" s="27" t="str">
        <f ca="1">IF(PaymentSchedule3[[#This Row],[Payment number]]&lt;&gt;"",IF(ROW()-ROW(PaymentSchedule3[[#Headers],[Beginning
balance]])=1,LoanAmount,INDEX(PaymentSchedule3[Ending
balance],ROW()-ROW(PaymentSchedule3[[#Headers],[Beginning
balance]])-1)),"")</f>
        <v/>
      </c>
      <c r="E256" s="27" t="str">
        <f ca="1">IF(PaymentSchedule3[[#This Row],[Payment number]]&lt;&gt;"",ScheduledPayment,"")</f>
        <v/>
      </c>
      <c r="F256"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6"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6" s="27" t="str">
        <f ca="1">IF(PaymentSchedule3[[#This Row],[Payment number]]&lt;&gt;"",PaymentSchedule3[[#This Row],[Total
payment]]-PaymentSchedule3[[#This Row],[Interest]],"")</f>
        <v/>
      </c>
      <c r="I256" s="27" t="str">
        <f ca="1">IF(PaymentSchedule3[[#This Row],[Payment number]]&lt;&gt;"",PaymentSchedule3[[#This Row],[Beginning
balance]]*(InterestRate/PaymentsPerYear),"")</f>
        <v/>
      </c>
      <c r="J256" s="27" t="str">
        <f ca="1">IF(PaymentSchedule3[[#This Row],[Payment number]]&lt;&gt;"",IF(PaymentSchedule3[[#This Row],[Scheduled payment]]+PaymentSchedule3[[#This Row],[Extra
payment]]&lt;=PaymentSchedule3[[#This Row],[Beginning
balance]],PaymentSchedule3[[#This Row],[Beginning
balance]]-PaymentSchedule3[[#This Row],[Principal]],0),"")</f>
        <v/>
      </c>
      <c r="K256" s="27" t="str">
        <f ca="1">IF(PaymentSchedule3[[#This Row],[Payment number]]&lt;&gt;"",SUM(INDEX(PaymentSchedule3[Interest],1,1):PaymentSchedule3[[#This Row],[Interest]]),"")</f>
        <v/>
      </c>
    </row>
    <row r="257" spans="2:11" ht="24" customHeight="1" x14ac:dyDescent="0.4">
      <c r="B257" s="25" t="str">
        <f ca="1">IF(LoanIsGood,IF(ROW()-ROW(PaymentSchedule3[[#Headers],[Payment number]])&gt;ScheduledNumberOfPayments,"",ROW()-ROW(PaymentSchedule3[[#Headers],[Payment number]])),"")</f>
        <v/>
      </c>
      <c r="C257" s="26" t="str">
        <f ca="1">IF(PaymentSchedule3[[#This Row],[Payment number]]&lt;&gt;"",EOMONTH(LoanStartDate,ROW(PaymentSchedule3[[#This Row],[Payment number]])-ROW(PaymentSchedule3[[#Headers],[Payment number]])-2)+DAY(LoanStartDate),"")</f>
        <v/>
      </c>
      <c r="D257" s="27" t="str">
        <f ca="1">IF(PaymentSchedule3[[#This Row],[Payment number]]&lt;&gt;"",IF(ROW()-ROW(PaymentSchedule3[[#Headers],[Beginning
balance]])=1,LoanAmount,INDEX(PaymentSchedule3[Ending
balance],ROW()-ROW(PaymentSchedule3[[#Headers],[Beginning
balance]])-1)),"")</f>
        <v/>
      </c>
      <c r="E257" s="27" t="str">
        <f ca="1">IF(PaymentSchedule3[[#This Row],[Payment number]]&lt;&gt;"",ScheduledPayment,"")</f>
        <v/>
      </c>
      <c r="F257"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7"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7" s="27" t="str">
        <f ca="1">IF(PaymentSchedule3[[#This Row],[Payment number]]&lt;&gt;"",PaymentSchedule3[[#This Row],[Total
payment]]-PaymentSchedule3[[#This Row],[Interest]],"")</f>
        <v/>
      </c>
      <c r="I257" s="27" t="str">
        <f ca="1">IF(PaymentSchedule3[[#This Row],[Payment number]]&lt;&gt;"",PaymentSchedule3[[#This Row],[Beginning
balance]]*(InterestRate/PaymentsPerYear),"")</f>
        <v/>
      </c>
      <c r="J257" s="27" t="str">
        <f ca="1">IF(PaymentSchedule3[[#This Row],[Payment number]]&lt;&gt;"",IF(PaymentSchedule3[[#This Row],[Scheduled payment]]+PaymentSchedule3[[#This Row],[Extra
payment]]&lt;=PaymentSchedule3[[#This Row],[Beginning
balance]],PaymentSchedule3[[#This Row],[Beginning
balance]]-PaymentSchedule3[[#This Row],[Principal]],0),"")</f>
        <v/>
      </c>
      <c r="K257" s="27" t="str">
        <f ca="1">IF(PaymentSchedule3[[#This Row],[Payment number]]&lt;&gt;"",SUM(INDEX(PaymentSchedule3[Interest],1,1):PaymentSchedule3[[#This Row],[Interest]]),"")</f>
        <v/>
      </c>
    </row>
    <row r="258" spans="2:11" ht="24" customHeight="1" x14ac:dyDescent="0.4">
      <c r="B258" s="25" t="str">
        <f ca="1">IF(LoanIsGood,IF(ROW()-ROW(PaymentSchedule3[[#Headers],[Payment number]])&gt;ScheduledNumberOfPayments,"",ROW()-ROW(PaymentSchedule3[[#Headers],[Payment number]])),"")</f>
        <v/>
      </c>
      <c r="C258" s="26" t="str">
        <f ca="1">IF(PaymentSchedule3[[#This Row],[Payment number]]&lt;&gt;"",EOMONTH(LoanStartDate,ROW(PaymentSchedule3[[#This Row],[Payment number]])-ROW(PaymentSchedule3[[#Headers],[Payment number]])-2)+DAY(LoanStartDate),"")</f>
        <v/>
      </c>
      <c r="D258" s="27" t="str">
        <f ca="1">IF(PaymentSchedule3[[#This Row],[Payment number]]&lt;&gt;"",IF(ROW()-ROW(PaymentSchedule3[[#Headers],[Beginning
balance]])=1,LoanAmount,INDEX(PaymentSchedule3[Ending
balance],ROW()-ROW(PaymentSchedule3[[#Headers],[Beginning
balance]])-1)),"")</f>
        <v/>
      </c>
      <c r="E258" s="27" t="str">
        <f ca="1">IF(PaymentSchedule3[[#This Row],[Payment number]]&lt;&gt;"",ScheduledPayment,"")</f>
        <v/>
      </c>
      <c r="F258"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8"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8" s="27" t="str">
        <f ca="1">IF(PaymentSchedule3[[#This Row],[Payment number]]&lt;&gt;"",PaymentSchedule3[[#This Row],[Total
payment]]-PaymentSchedule3[[#This Row],[Interest]],"")</f>
        <v/>
      </c>
      <c r="I258" s="27" t="str">
        <f ca="1">IF(PaymentSchedule3[[#This Row],[Payment number]]&lt;&gt;"",PaymentSchedule3[[#This Row],[Beginning
balance]]*(InterestRate/PaymentsPerYear),"")</f>
        <v/>
      </c>
      <c r="J258" s="27" t="str">
        <f ca="1">IF(PaymentSchedule3[[#This Row],[Payment number]]&lt;&gt;"",IF(PaymentSchedule3[[#This Row],[Scheduled payment]]+PaymentSchedule3[[#This Row],[Extra
payment]]&lt;=PaymentSchedule3[[#This Row],[Beginning
balance]],PaymentSchedule3[[#This Row],[Beginning
balance]]-PaymentSchedule3[[#This Row],[Principal]],0),"")</f>
        <v/>
      </c>
      <c r="K258" s="27" t="str">
        <f ca="1">IF(PaymentSchedule3[[#This Row],[Payment number]]&lt;&gt;"",SUM(INDEX(PaymentSchedule3[Interest],1,1):PaymentSchedule3[[#This Row],[Interest]]),"")</f>
        <v/>
      </c>
    </row>
    <row r="259" spans="2:11" ht="24" customHeight="1" x14ac:dyDescent="0.4">
      <c r="B259" s="25" t="str">
        <f ca="1">IF(LoanIsGood,IF(ROW()-ROW(PaymentSchedule3[[#Headers],[Payment number]])&gt;ScheduledNumberOfPayments,"",ROW()-ROW(PaymentSchedule3[[#Headers],[Payment number]])),"")</f>
        <v/>
      </c>
      <c r="C259" s="26" t="str">
        <f ca="1">IF(PaymentSchedule3[[#This Row],[Payment number]]&lt;&gt;"",EOMONTH(LoanStartDate,ROW(PaymentSchedule3[[#This Row],[Payment number]])-ROW(PaymentSchedule3[[#Headers],[Payment number]])-2)+DAY(LoanStartDate),"")</f>
        <v/>
      </c>
      <c r="D259" s="27" t="str">
        <f ca="1">IF(PaymentSchedule3[[#This Row],[Payment number]]&lt;&gt;"",IF(ROW()-ROW(PaymentSchedule3[[#Headers],[Beginning
balance]])=1,LoanAmount,INDEX(PaymentSchedule3[Ending
balance],ROW()-ROW(PaymentSchedule3[[#Headers],[Beginning
balance]])-1)),"")</f>
        <v/>
      </c>
      <c r="E259" s="27" t="str">
        <f ca="1">IF(PaymentSchedule3[[#This Row],[Payment number]]&lt;&gt;"",ScheduledPayment,"")</f>
        <v/>
      </c>
      <c r="F259"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59"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59" s="27" t="str">
        <f ca="1">IF(PaymentSchedule3[[#This Row],[Payment number]]&lt;&gt;"",PaymentSchedule3[[#This Row],[Total
payment]]-PaymentSchedule3[[#This Row],[Interest]],"")</f>
        <v/>
      </c>
      <c r="I259" s="27" t="str">
        <f ca="1">IF(PaymentSchedule3[[#This Row],[Payment number]]&lt;&gt;"",PaymentSchedule3[[#This Row],[Beginning
balance]]*(InterestRate/PaymentsPerYear),"")</f>
        <v/>
      </c>
      <c r="J259" s="27" t="str">
        <f ca="1">IF(PaymentSchedule3[[#This Row],[Payment number]]&lt;&gt;"",IF(PaymentSchedule3[[#This Row],[Scheduled payment]]+PaymentSchedule3[[#This Row],[Extra
payment]]&lt;=PaymentSchedule3[[#This Row],[Beginning
balance]],PaymentSchedule3[[#This Row],[Beginning
balance]]-PaymentSchedule3[[#This Row],[Principal]],0),"")</f>
        <v/>
      </c>
      <c r="K259" s="27" t="str">
        <f ca="1">IF(PaymentSchedule3[[#This Row],[Payment number]]&lt;&gt;"",SUM(INDEX(PaymentSchedule3[Interest],1,1):PaymentSchedule3[[#This Row],[Interest]]),"")</f>
        <v/>
      </c>
    </row>
    <row r="260" spans="2:11" ht="24" customHeight="1" x14ac:dyDescent="0.4">
      <c r="B260" s="25" t="str">
        <f ca="1">IF(LoanIsGood,IF(ROW()-ROW(PaymentSchedule3[[#Headers],[Payment number]])&gt;ScheduledNumberOfPayments,"",ROW()-ROW(PaymentSchedule3[[#Headers],[Payment number]])),"")</f>
        <v/>
      </c>
      <c r="C260" s="26" t="str">
        <f ca="1">IF(PaymentSchedule3[[#This Row],[Payment number]]&lt;&gt;"",EOMONTH(LoanStartDate,ROW(PaymentSchedule3[[#This Row],[Payment number]])-ROW(PaymentSchedule3[[#Headers],[Payment number]])-2)+DAY(LoanStartDate),"")</f>
        <v/>
      </c>
      <c r="D260" s="27" t="str">
        <f ca="1">IF(PaymentSchedule3[[#This Row],[Payment number]]&lt;&gt;"",IF(ROW()-ROW(PaymentSchedule3[[#Headers],[Beginning
balance]])=1,LoanAmount,INDEX(PaymentSchedule3[Ending
balance],ROW()-ROW(PaymentSchedule3[[#Headers],[Beginning
balance]])-1)),"")</f>
        <v/>
      </c>
      <c r="E260" s="27" t="str">
        <f ca="1">IF(PaymentSchedule3[[#This Row],[Payment number]]&lt;&gt;"",ScheduledPayment,"")</f>
        <v/>
      </c>
      <c r="F260" s="2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0" s="2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0" s="27" t="str">
        <f ca="1">IF(PaymentSchedule3[[#This Row],[Payment number]]&lt;&gt;"",PaymentSchedule3[[#This Row],[Total
payment]]-PaymentSchedule3[[#This Row],[Interest]],"")</f>
        <v/>
      </c>
      <c r="I260" s="27" t="str">
        <f ca="1">IF(PaymentSchedule3[[#This Row],[Payment number]]&lt;&gt;"",PaymentSchedule3[[#This Row],[Beginning
balance]]*(InterestRate/PaymentsPerYear),"")</f>
        <v/>
      </c>
      <c r="J260" s="27" t="str">
        <f ca="1">IF(PaymentSchedule3[[#This Row],[Payment number]]&lt;&gt;"",IF(PaymentSchedule3[[#This Row],[Scheduled payment]]+PaymentSchedule3[[#This Row],[Extra
payment]]&lt;=PaymentSchedule3[[#This Row],[Beginning
balance]],PaymentSchedule3[[#This Row],[Beginning
balance]]-PaymentSchedule3[[#This Row],[Principal]],0),"")</f>
        <v/>
      </c>
      <c r="K260" s="27" t="str">
        <f ca="1">IF(PaymentSchedule3[[#This Row],[Payment number]]&lt;&gt;"",SUM(INDEX(PaymentSchedule3[Interest],1,1):PaymentSchedule3[[#This Row],[Interest]]),"")</f>
        <v/>
      </c>
    </row>
  </sheetData>
  <sheetProtection algorithmName="SHA-512" hashValue="k50/9udo/dWuopwBH06Oj+rQZQXIpO2Ho85hGCC7bFBdN8YbUuM5bpfcigwhNOoi9I76RXdW5P2tytG2d6b/0g==" saltValue="MjZOseNxe2Xwl9pz1MQfug==" spinCount="100000" sheet="1" objects="1" scenarios="1"/>
  <protectedRanges>
    <protectedRange sqref="B4:E11" name="Range1"/>
  </protectedRanges>
  <mergeCells count="8">
    <mergeCell ref="B12:K12"/>
    <mergeCell ref="I5:K5"/>
    <mergeCell ref="I6:K6"/>
    <mergeCell ref="I7:K7"/>
    <mergeCell ref="I8:K8"/>
    <mergeCell ref="B11:D11"/>
    <mergeCell ref="I9:K9"/>
    <mergeCell ref="I10:K10"/>
  </mergeCells>
  <phoneticPr fontId="25" type="noConversion"/>
  <conditionalFormatting sqref="B14:K260">
    <cfRule type="expression" dxfId="0" priority="1">
      <formula>($B14="")+(($D14=0)*($F14=0))</formula>
    </cfRule>
  </conditionalFormatting>
  <dataValidations count="25">
    <dataValidation allowBlank="1" showInputMessage="1" showErrorMessage="1" prompt="Cumulative interest is automatically updated in this column" sqref="K13" xr:uid="{39FCF65A-8BF2-4A41-956A-9264E8590921}"/>
    <dataValidation allowBlank="1" showInputMessage="1" showErrorMessage="1" prompt="Ending balance is automatically updated in this column" sqref="J13" xr:uid="{9E9FE9EC-8AAF-4F4C-8DD9-0DD4E618C907}"/>
    <dataValidation allowBlank="1" showInputMessage="1" showErrorMessage="1" prompt="Interest is automatically updated in this column" sqref="I13" xr:uid="{46B3C13B-2AD3-488F-B3D3-CDE3BD29EE21}"/>
    <dataValidation allowBlank="1" showInputMessage="1" showErrorMessage="1" prompt="Principal is automatically updated in this column" sqref="H13" xr:uid="{06FC0B54-F6BE-4962-88AF-58C6CF8BFA28}"/>
    <dataValidation allowBlank="1" showInputMessage="1" showErrorMessage="1" prompt="Total payment is automatically updated in this column" sqref="G13" xr:uid="{879F7196-49CB-4D6D-AF3E-A97252EA5D0E}"/>
    <dataValidation allowBlank="1" showInputMessage="1" showErrorMessage="1" prompt="Extra payment is automatically updated in this column" sqref="F13" xr:uid="{9319C4EA-8B01-41B2-8CEC-4840852D26BD}"/>
    <dataValidation allowBlank="1" showInputMessage="1" showErrorMessage="1" prompt="Scheduled payment is automatically updated in this column" sqref="E13" xr:uid="{AC827F85-C60C-4034-B766-81C176B18CAB}"/>
    <dataValidation allowBlank="1" showInputMessage="1" showErrorMessage="1" prompt="Beginning balance is automatically updated in this column" sqref="D13" xr:uid="{2E0465BF-3149-4770-AEF5-578C39256318}"/>
    <dataValidation allowBlank="1" showInputMessage="1" showErrorMessage="1" prompt="Payment date is automatically updated in this column" sqref="C13" xr:uid="{325B9C27-C801-4377-A9FF-2E51A0980179}"/>
    <dataValidation allowBlank="1" showInputMessage="1" showErrorMessage="1" prompt="Payment number is automatically updated in this column" sqref="B13" xr:uid="{7CD0DAF3-B8F5-4728-9D9A-857ACB918E70}"/>
    <dataValidation allowBlank="1" showInputMessage="1" showErrorMessage="1" prompt="Automatically updated total early payments" sqref="I8" xr:uid="{3883319A-5381-4298-8BB5-27FAE8093B26}"/>
    <dataValidation allowBlank="1" showInputMessage="1" showErrorMessage="1" prompt="Automatically updated actual number of payments" sqref="I7" xr:uid="{600C4CB5-0E5A-4CEE-BC4A-375DABB3F52A}"/>
    <dataValidation allowBlank="1" showInputMessage="1" showErrorMessage="1" prompt="Automatically updated scheduled number of payments" sqref="I6" xr:uid="{9388C63A-AFBA-4C17-AB2F-0D309F8CB992}"/>
    <dataValidation allowBlank="1" showInputMessage="1" showErrorMessage="1" prompt="Automatically updated scheduled payment amount" sqref="I5" xr:uid="{F2DD4887-845B-455E-BAEB-57AC02B59F2F}"/>
    <dataValidation allowBlank="1" showInputMessage="1" showErrorMessage="1" prompt="Automatically calculated total interest" sqref="I9" xr:uid="{B6A179D9-4B93-4C7C-810A-F12B7FC8EE4B}"/>
    <dataValidation allowBlank="1" showInputMessage="1" showErrorMessage="1" prompt="Enter the amount of extra payment in this cell" sqref="E11" xr:uid="{E7BD987D-D7CA-4DBA-99CC-298791804D75}"/>
    <dataValidation allowBlank="1" showInputMessage="1" showErrorMessage="1" prompt="Enter the start date of loan in this cell" sqref="E9" xr:uid="{FC353A50-0E99-4F96-BF86-15FD00A62E5B}"/>
    <dataValidation allowBlank="1" showInputMessage="1" showErrorMessage="1" prompt="Enter the number of payments to be made in a year in this cell" sqref="E8" xr:uid="{6080DD76-3A8E-4C1B-8CE2-553DA61F4240}"/>
    <dataValidation allowBlank="1" showInputMessage="1" showErrorMessage="1" prompt="Enter loan period in years in this cell" sqref="E7" xr:uid="{0397BDA9-9E78-4890-A6B2-28C2D9B7E9A3}"/>
    <dataValidation allowBlank="1" showInputMessage="1" showErrorMessage="1" prompt="Enter interest rate to be paid annually in this cell" sqref="E6" xr:uid="{D4A44E56-2418-495E-9BCA-5BCFE5E96E74}"/>
    <dataValidation allowBlank="1" showInputMessage="1" showErrorMessage="1" prompt="Enter Loan Amount in this cell" sqref="E5" xr:uid="{A8FD2C6B-0619-4385-9C1B-BB9E89167B95}"/>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B2" xr:uid="{3A360FA2-AC80-4D4C-A182-5949DE831937}"/>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57860951-A0B7-4EFC-AB61-94C0CE82DCA7}"/>
    <dataValidation allowBlank="1" showInputMessage="1" showErrorMessage="1" prompt="Enter loan values in cells E5 to E9, and the extra payment in cell E11. Description of each loan value is in column E. Payment Schedule table starting in cell G4 will automatically update." sqref="B4" xr:uid="{2FD12715-0647-4D3F-BB88-EB7F855973B1}"/>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E66544D4-4148-4B97-A686-62F3E8BA6D42}"/>
  </dataValidations>
  <printOptions horizontalCentered="1"/>
  <pageMargins left="0.4" right="0.4" top="0.4" bottom="0.5" header="0.3" footer="0.3"/>
  <pageSetup scale="79" fitToHeight="0" orientation="landscape"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b689b88d-6c6b-4bf4-aeeb-4ec9dfffbd9e" xsi:nil="true"/>
    <_activity xmlns="b689b88d-6c6b-4bf4-aeeb-4ec9dfffbd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39D5E71F5D574EA13FBCFC83ADF12C" ma:contentTypeVersion="16" ma:contentTypeDescription="Create a new document." ma:contentTypeScope="" ma:versionID="2ca61592ad7b55fb7fbc72dc15340a1b">
  <xsd:schema xmlns:xsd="http://www.w3.org/2001/XMLSchema" xmlns:xs="http://www.w3.org/2001/XMLSchema" xmlns:p="http://schemas.microsoft.com/office/2006/metadata/properties" xmlns:ns3="b689b88d-6c6b-4bf4-aeeb-4ec9dfffbd9e" xmlns:ns4="55b54b7d-7d5f-452d-a452-96c1ce03bb97" targetNamespace="http://schemas.microsoft.com/office/2006/metadata/properties" ma:root="true" ma:fieldsID="c383af039b4528a26fb59003175fcf3e" ns3:_="" ns4:_="">
    <xsd:import namespace="b689b88d-6c6b-4bf4-aeeb-4ec9dfffbd9e"/>
    <xsd:import namespace="55b54b7d-7d5f-452d-a452-96c1ce03bb9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9b88d-6c6b-4bf4-aeeb-4ec9dfffbd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b54b7d-7d5f-452d-a452-96c1ce03bb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81D207-CE89-42AF-92BD-9D5ABAF84903}">
  <ds:schemaRefs>
    <ds:schemaRef ds:uri="55b54b7d-7d5f-452d-a452-96c1ce03bb97"/>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b689b88d-6c6b-4bf4-aeeb-4ec9dfffbd9e"/>
    <ds:schemaRef ds:uri="http://www.w3.org/XML/1998/namespace"/>
    <ds:schemaRef ds:uri="http://purl.org/dc/terms/"/>
  </ds:schemaRefs>
</ds:datastoreItem>
</file>

<file path=customXml/itemProps2.xml><?xml version="1.0" encoding="utf-8"?>
<ds:datastoreItem xmlns:ds="http://schemas.openxmlformats.org/officeDocument/2006/customXml" ds:itemID="{FEF54AE6-65CF-4CE2-8EC2-CF10B3561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89b88d-6c6b-4bf4-aeeb-4ec9dfffbd9e"/>
    <ds:schemaRef ds:uri="55b54b7d-7d5f-452d-a452-96c1ce03b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9DC247-DA4C-48CA-8D72-4AC806AFE8E9}">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TM03986974</Template>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Loan schedule</vt:lpstr>
      <vt:lpstr>'Loan schedule'!ColumnTitle1</vt:lpstr>
      <vt:lpstr>'Loan schedule'!End_Bal</vt:lpstr>
      <vt:lpstr>'Loan schedule'!ExtraPayments</vt:lpstr>
      <vt:lpstr>'Loan schedule'!InterestRate</vt:lpstr>
      <vt:lpstr>'Loan schedule'!LoanAmount</vt:lpstr>
      <vt:lpstr>'Loan schedule'!LoanPeriod</vt:lpstr>
      <vt:lpstr>'Loan schedule'!LoanStartDate</vt:lpstr>
      <vt:lpstr>'Loan schedule'!PaymentsPerYear</vt:lpstr>
      <vt:lpstr>'Loan schedule'!Print_Titles</vt:lpstr>
      <vt:lpstr>'Loan schedule'!RowTitleRegion1..E9</vt:lpstr>
      <vt:lpstr>'Loan schedule'!RowTitleRegion2..I7</vt:lpstr>
      <vt:lpstr>'Loan schedule'!RowTitleRegion3..E9</vt:lpstr>
      <vt:lpstr>'Loan schedule'!ScheduledNumberOfPayments</vt:lpstr>
      <vt:lpstr>'Loan schedule'!ScheduledPayment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2023-11-29T13:58:14Z</dcterms:created>
  <dcterms:modified xsi:type="dcterms:W3CDTF">2026-02-04T23:16:17Z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0x010100F139D5E71F5D574EA13FBCFC83ADF12C</vt:lpwstr>
  </property>
</Properties>
</file>